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Default Extension="png" ContentType="image/png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4" Type="http://schemas.openxmlformats.org/officeDocument/2006/relationships/custom-properties" Target="docProps/custom.xml"/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porting" sheetId="1" r:id="rId4"/>
    <sheet name="Projects" sheetId="2" r:id="rId5"/>
    <sheet name="Potentials" sheetId="3" r:id="rId6"/>
  </sheets>
  <definedNames>
    <definedName name="Bloc1">'Reporting'!$B$14</definedName>
    <definedName name="Bloc1_size">'Reporting'!$A$13</definedName>
    <definedName name="Bloc2">'Reporting'!$B$22</definedName>
    <definedName name="Bloc2_size">'Reporting'!$A$21</definedName>
    <definedName name="Bloc3">'Reporting'!$B$28</definedName>
    <definedName name="Bloc3_size">'Reporting'!$A$27</definedName>
    <definedName name="Bloc2_size" localSheetId="0">'Reporting'!$A$24</definedName>
    <definedName name="Bloc3_size" localSheetId="0">'Reporting'!$A$34</definedName>
    <definedName name="_xlnm._FilterDatabase" localSheetId="1" hidden="1">'Projects'!$A$1:$FM$1</definedName>
    <definedName name="_xlnm._FilterDatabase" localSheetId="2" hidden="1">'Potentials'!$C$1:$DQ$1</definedName>
  </definedNames>
  <calcPr calcId="999999" calcMode="auto" calcCompleted="0" fullCalcOnLoad="1" forceFullCalc="1"/>
</workbook>
</file>

<file path=xl/sharedStrings.xml><?xml version="1.0" encoding="utf-8"?>
<sst xmlns="http://schemas.openxmlformats.org/spreadsheetml/2006/main" uniqueCount="303">
  <si>
    <t>Prime CEE totale des projets signés</t>
  </si>
  <si>
    <t>OPPORTUNITÉS</t>
  </si>
  <si>
    <t>Nom du Projet
(Demandeur)</t>
  </si>
  <si>
    <t>Site Bénéficiaire et 
Description du Projet</t>
  </si>
  <si>
    <t>Origine Opération</t>
  </si>
  <si>
    <t>Action</t>
  </si>
  <si>
    <t>Prime totale</t>
  </si>
  <si>
    <t xml:space="preserve">          DATE ET STATUT</t>
  </si>
  <si>
    <t>PROJETS SIGNÉS</t>
  </si>
  <si>
    <t>Bénéficiaire et Description 
du Projet</t>
  </si>
  <si>
    <t>Date fin Opération</t>
  </si>
  <si>
    <t>Date limite contractuelle</t>
  </si>
  <si>
    <t>Date 1er appel à facture</t>
  </si>
  <si>
    <t>(E) : Date estimée
(R) : Date Réelle</t>
  </si>
  <si>
    <t>PROJETS GELÉS</t>
  </si>
  <si>
    <t>Commentaires</t>
  </si>
  <si>
    <r>
      <t xml:space="preserve">Volume éligible (</t>
    </r>
    <r>
      <rPr>
        <rFont val="Century Gothic"/>
        <b val="true"/>
        <i val="false"/>
        <strike val="false"/>
        <color rgb="FF33AA6E"/>
        <sz val="6"/>
        <u val="none"/>
      </rPr>
      <t xml:space="preserve">MWhc)</t>
    </r>
  </si>
  <si>
    <t xml:space="preserve">    COMMENTAIRES</t>
  </si>
  <si>
    <t>Projet::Numero de statut</t>
  </si>
  <si>
    <t>Projet::Nom du projet</t>
  </si>
  <si>
    <t>Projet::PRO No</t>
  </si>
  <si>
    <t>Projet::Description</t>
  </si>
  <si>
    <t>Projet::Date previsionnelle depot</t>
  </si>
  <si>
    <t>Projet::Date signature contrat</t>
  </si>
  <si>
    <t>Projet::Date previsionnelle obtention</t>
  </si>
  <si>
    <t>Projet::Date reelle depot</t>
  </si>
  <si>
    <t>Projet::Date reelle obtention</t>
  </si>
  <si>
    <t>Projet::Statut</t>
  </si>
  <si>
    <t>Projet::Direction</t>
  </si>
  <si>
    <t>Projet::Prix RAI</t>
  </si>
  <si>
    <t>Projet::Valeur de la position</t>
  </si>
  <si>
    <t>Projet::Date de livraison CEE</t>
  </si>
  <si>
    <t>Projet::Volume kWhc</t>
  </si>
  <si>
    <t>Projet::Date engagement operation</t>
  </si>
  <si>
    <t>Projet::Date previsionnelle achevement operation</t>
  </si>
  <si>
    <t>Projet::Date reelle achevement operation</t>
  </si>
  <si>
    <t>Projet::Sous jacent</t>
  </si>
  <si>
    <t>Projet::Contrepartie</t>
  </si>
  <si>
    <t>Projet::Volume MWhc</t>
  </si>
  <si>
    <t>Projet::Volume GWhc</t>
  </si>
  <si>
    <t>Projet::Nom contrat</t>
  </si>
  <si>
    <t>Projet::Type offre</t>
  </si>
  <si>
    <t>Projet::Date limite contractuelle pieces pour depot</t>
  </si>
  <si>
    <t>Projet::Nom du signataire</t>
  </si>
  <si>
    <t>Projet::Semaine</t>
  </si>
  <si>
    <t>Projet::Volume couvert MWhc</t>
  </si>
  <si>
    <t>Projet::Pourcentage couverture</t>
  </si>
  <si>
    <t>Projet::Beneficiaire</t>
  </si>
  <si>
    <t>Projet::Prix AA</t>
  </si>
  <si>
    <t>Projet::Demandeur</t>
  </si>
  <si>
    <t>Projet::Repartition paiement</t>
  </si>
  <si>
    <t>Projet::Montant prestation</t>
  </si>
  <si>
    <t>Projet::Installateur</t>
  </si>
  <si>
    <t>Projet::Template Mail</t>
  </si>
  <si>
    <t>Projet::Montant des travaux</t>
  </si>
  <si>
    <t>Projet::Origine operation</t>
  </si>
  <si>
    <t>Projet::Reference client</t>
  </si>
  <si>
    <t>Projet::Depot</t>
  </si>
  <si>
    <t>Projet::Date de debouclement</t>
  </si>
  <si>
    <t>Projet::Prix de vente previsionnel</t>
  </si>
  <si>
    <t>Projet::Montant apport affaire</t>
  </si>
  <si>
    <t>Projet::Direction prestation</t>
  </si>
  <si>
    <t>Projet::Direction apport affaire</t>
  </si>
  <si>
    <t>Projet::Volume restant MWhc</t>
  </si>
  <si>
    <t>Projet::Prix de vente effectif</t>
  </si>
  <si>
    <t>Projet::Prix de vente reel</t>
  </si>
  <si>
    <t>Projet::Marge CEE</t>
  </si>
  <si>
    <t>Projet::Marge globale</t>
  </si>
  <si>
    <t>Projet::Frais de gestion</t>
  </si>
  <si>
    <t>Projet::Nom de book</t>
  </si>
  <si>
    <t>Contrepartie::Nom compte</t>
  </si>
  <si>
    <t>Contrepartie::Compte N°</t>
  </si>
  <si>
    <t>Contrepartie::Téléphone Principal</t>
  </si>
  <si>
    <t>Contrepartie::Filiale de</t>
  </si>
  <si>
    <t>Contrepartie::E-Mail Principale</t>
  </si>
  <si>
    <t>Contrepartie::Email Opt Out</t>
  </si>
  <si>
    <t>Contrepartie::Date de création</t>
  </si>
  <si>
    <t>Contrepartie::Date de modification</t>
  </si>
  <si>
    <t>Contrepartie::Dernière Modification Par</t>
  </si>
  <si>
    <t>Contrepartie::Description</t>
  </si>
  <si>
    <t>Contrepartie::Est converti d un Prospect</t>
  </si>
  <si>
    <t>Contrepartie::SIREN</t>
  </si>
  <si>
    <t>Contrepartie::Zone climatique</t>
  </si>
  <si>
    <t>Contrepartie::Mode de fonctionnement</t>
  </si>
  <si>
    <t>Contrepartie::Type compte</t>
  </si>
  <si>
    <t>Contrepartie::Soumis EU-ETS</t>
  </si>
  <si>
    <t>Contrepartie::Date de debut de convention</t>
  </si>
  <si>
    <t>Contrepartie::Date de fin de convention</t>
  </si>
  <si>
    <t>Contrepartie::Convention CEE en cours</t>
  </si>
  <si>
    <t>Contrepartie::Trigramme du compte</t>
  </si>
  <si>
    <t>Contrepartie::SIRET</t>
  </si>
  <si>
    <t>Contrepartie::Adresse</t>
  </si>
  <si>
    <t>Contrepartie::Code postal</t>
  </si>
  <si>
    <t>Contrepartie::Ville</t>
  </si>
  <si>
    <t>Contrepartie::Pays</t>
  </si>
  <si>
    <t>Contrepartie::Raison sociale</t>
  </si>
  <si>
    <t>Contrepartie::Sync to QuickBooks</t>
  </si>
  <si>
    <t>Contrepartie::Last Date Synched</t>
  </si>
  <si>
    <t>Contrepartie::Quickbooks Status</t>
  </si>
  <si>
    <t>Contrepartie::Capital</t>
  </si>
  <si>
    <t>Contrepartie::Immatriculation du siege</t>
  </si>
  <si>
    <t>Contrepartie::Forme juridique</t>
  </si>
  <si>
    <t>Contrepartie::Adresse du siege</t>
  </si>
  <si>
    <t>Contrepartie::Code postal du siege</t>
  </si>
  <si>
    <t>Contrepartie::Ville du siege</t>
  </si>
  <si>
    <t>Contrepartie::SIREN du siege</t>
  </si>
  <si>
    <t>Contrepartie::Raison sociale du siege</t>
  </si>
  <si>
    <t>Contrepartie::Groupe</t>
  </si>
  <si>
    <t>Beneficiaire::Nom beneficiaire</t>
  </si>
  <si>
    <t>Beneficiaire::Beneficiaire No</t>
  </si>
  <si>
    <t>Beneficiaire::Description</t>
  </si>
  <si>
    <t>Beneficiaire::Compte</t>
  </si>
  <si>
    <t>Beneficiaire::Raison sociale</t>
  </si>
  <si>
    <t>Beneficiaire::SIRET</t>
  </si>
  <si>
    <t>Beneficiaire::Adresse</t>
  </si>
  <si>
    <t>Beneficiaire::Code postal</t>
  </si>
  <si>
    <t>Beneficiaire::Ville</t>
  </si>
  <si>
    <t>Beneficiaire::Pays</t>
  </si>
  <si>
    <t>Beneficiaire::Trigramme du compte</t>
  </si>
  <si>
    <t>Beneficiaire::SIREN</t>
  </si>
  <si>
    <t>Beneficiaire::Adresse du siege</t>
  </si>
  <si>
    <t>Beneficiaire::Code postal du siege</t>
  </si>
  <si>
    <t>Beneficiaire::Ville du siege</t>
  </si>
  <si>
    <t>Beneficiaire::SIREN du siege</t>
  </si>
  <si>
    <t>Beneficiaire::Raison sociale du siege</t>
  </si>
  <si>
    <t>Installateur::Nom installateur</t>
  </si>
  <si>
    <t>Installateur::Installateur No</t>
  </si>
  <si>
    <t>Installateur::Description</t>
  </si>
  <si>
    <t>Installateur::Compte</t>
  </si>
  <si>
    <t>Installateur::Raison sociale</t>
  </si>
  <si>
    <t>Installateur::SIRET</t>
  </si>
  <si>
    <t>Installateur::Adresse</t>
  </si>
  <si>
    <t>Installateur::Code postal</t>
  </si>
  <si>
    <t>Installateur::Ville</t>
  </si>
  <si>
    <t>Installateur::Pays</t>
  </si>
  <si>
    <t>Installateur::Trigramme du compte</t>
  </si>
  <si>
    <t>Installateur::SIREN</t>
  </si>
  <si>
    <t>Demandeur::Nom demandeur</t>
  </si>
  <si>
    <t>Demandeur::Demandeur No</t>
  </si>
  <si>
    <t>Demandeur::Description</t>
  </si>
  <si>
    <t>Demandeur::Compte</t>
  </si>
  <si>
    <t>Demandeur::Raison sociale</t>
  </si>
  <si>
    <t>Demandeur::Code postal</t>
  </si>
  <si>
    <t>Demandeur::SIRET</t>
  </si>
  <si>
    <t>Demandeur::Adresse</t>
  </si>
  <si>
    <t>Demandeur::Ville</t>
  </si>
  <si>
    <t>Demandeur::Pays</t>
  </si>
  <si>
    <t>Demandeur::Trigramme du compte</t>
  </si>
  <si>
    <t>Demandeur::SIREN</t>
  </si>
  <si>
    <t>Paiement::Nom paiement</t>
  </si>
  <si>
    <t>Paiement::Paiement No</t>
  </si>
  <si>
    <t>Paiement::Description</t>
  </si>
  <si>
    <t>Paiement::Nom du projet</t>
  </si>
  <si>
    <t>Paiement::Date appel a facturation</t>
  </si>
  <si>
    <t>Paiement::Montant</t>
  </si>
  <si>
    <t>Paiement::Pourcentage du montant</t>
  </si>
  <si>
    <t>Paiement::paiementid</t>
  </si>
  <si>
    <t>Demandeur::Adresse du siege</t>
  </si>
  <si>
    <t>Demandeur::Code postal du siege</t>
  </si>
  <si>
    <t>Demandeur::Ville du siege</t>
  </si>
  <si>
    <t>Demandeur::SIREN du siege</t>
  </si>
  <si>
    <t>Demandeur::Raison sociale du siege</t>
  </si>
  <si>
    <t>Paiement::Origine ID</t>
  </si>
  <si>
    <t>Paiement::Origine</t>
  </si>
  <si>
    <t>Paiement::Origine paiement</t>
  </si>
  <si>
    <t>Paiement::Statut</t>
  </si>
  <si>
    <t>Paiement::Direction</t>
  </si>
  <si>
    <t>Paiement::Numero de facture</t>
  </si>
  <si>
    <t>Paiement::Date previsionnelle paiement</t>
  </si>
  <si>
    <t>Paiement::Date reelle paiement</t>
  </si>
  <si>
    <t>Paiement::Volume MWhc</t>
  </si>
  <si>
    <t>Paiement::Typologie de paiement</t>
  </si>
  <si>
    <t>Paiement::Prix</t>
  </si>
  <si>
    <t>Paiement::Apport Affaire</t>
  </si>
  <si>
    <t>Paiement::Prestations</t>
  </si>
  <si>
    <t>Paiement::ODT</t>
  </si>
  <si>
    <t>PR110_RQF_BHM</t>
  </si>
  <si>
    <t>PR110</t>
  </si>
  <si>
    <t>ITW 6/03/2020 Destrat Atelier AC + chaudière</t>
  </si>
  <si>
    <t>10 - GelÃƒÆ’Ã†â€™Ãƒâ€šÃ‚Â©</t>
  </si>
  <si>
    <t>Buy</t>
  </si>
  <si>
    <t>26x20</t>
  </si>
  <si>
    <t>11x1289</t>
  </si>
  <si>
    <t>1 - Paiement à l'obtention</t>
  </si>
  <si>
    <t>69x3079</t>
  </si>
  <si>
    <t>ROQUETTE FRERES LESTREM</t>
  </si>
  <si>
    <t>ACC34</t>
  </si>
  <si>
    <t>07 60 11 04 77</t>
  </si>
  <si>
    <t>marie-sophie.mikulaniec@roquette.com</t>
  </si>
  <si>
    <t>2020-04-22 11:55:52</t>
  </si>
  <si>
    <t>2021-05-06 12:11:26</t>
  </si>
  <si>
    <t>19x10</t>
  </si>
  <si>
    <t>Beneficiaire |##| Installateur</t>
  </si>
  <si>
    <t>RQF</t>
  </si>
  <si>
    <t>1 rue de la haute Loge</t>
  </si>
  <si>
    <t>Lestrem</t>
  </si>
  <si>
    <t>France</t>
  </si>
  <si>
    <t>ROQUETTE FRERES</t>
  </si>
  <si>
    <t>Arras</t>
  </si>
  <si>
    <t>SA</t>
  </si>
  <si>
    <t>ROQUETTE (Beinheim)</t>
  </si>
  <si>
    <t>BE22</t>
  </si>
  <si>
    <t>11x1234</t>
  </si>
  <si>
    <t>RTE DU RHIN</t>
  </si>
  <si>
    <t>BEINHEIM</t>
  </si>
  <si>
    <t>BHM</t>
  </si>
  <si>
    <t>PR111_RQF_BHM</t>
  </si>
  <si>
    <t>PR111</t>
  </si>
  <si>
    <t>ITW 6/03/2020 récup chaleur AC ATLAS</t>
  </si>
  <si>
    <t>2021-01-04</t>
  </si>
  <si>
    <t>0 - Calculer le volume CEE</t>
  </si>
  <si>
    <t>2021-12-31</t>
  </si>
  <si>
    <t>Detection</t>
  </si>
  <si>
    <t>Cash in</t>
  </si>
  <si>
    <t>PR112_RQF_BHM</t>
  </si>
  <si>
    <t>PR112</t>
  </si>
  <si>
    <t>ITW 6/03/2020 récup chaleur AC IR</t>
  </si>
  <si>
    <t>2020-11-13</t>
  </si>
  <si>
    <t>2020-02-24</t>
  </si>
  <si>
    <t>8 - Cloturer et archiver le dossier</t>
  </si>
  <si>
    <t>2020-06-25</t>
  </si>
  <si>
    <t>2020-09-30</t>
  </si>
  <si>
    <t>2020-10-01</t>
  </si>
  <si>
    <t>53x1851</t>
  </si>
  <si>
    <t>73x4218</t>
  </si>
  <si>
    <t>2021-02-10</t>
  </si>
  <si>
    <t>AIRTECH SOLUTIONS</t>
  </si>
  <si>
    <t>IN5</t>
  </si>
  <si>
    <t>11x4217</t>
  </si>
  <si>
    <t>803 794 981 000 32</t>
  </si>
  <si>
    <t>2 A RUE FREDERIC BARTHOLDI</t>
  </si>
  <si>
    <t>WASSELONNE</t>
  </si>
  <si>
    <t>AIR</t>
  </si>
  <si>
    <t>803 794 981</t>
  </si>
  <si>
    <t>PR113_RQF_BHM</t>
  </si>
  <si>
    <t>PR113</t>
  </si>
  <si>
    <t>ITW 6/03/2020 sécheur HE AC</t>
  </si>
  <si>
    <t>9 - Perdu</t>
  </si>
  <si>
    <t>PR114_RQF_BHM</t>
  </si>
  <si>
    <t>PR114</t>
  </si>
  <si>
    <t>ITW 6/03/2020 séquenceur AC</t>
  </si>
  <si>
    <t>3 - Signer RAI</t>
  </si>
  <si>
    <t>PR137_RQF_BHM</t>
  </si>
  <si>
    <t>PR137</t>
  </si>
  <si>
    <t>Système motorégulé ventilateur chaudière 5 (160KW)</t>
  </si>
  <si>
    <t>PR138_RQF_BHM</t>
  </si>
  <si>
    <t>PR138</t>
  </si>
  <si>
    <t>Variateur ventilateur séchoir 3 (710KW)</t>
  </si>
  <si>
    <t>PRA376_RQF_BHM</t>
  </si>
  <si>
    <t>PRA376</t>
  </si>
  <si>
    <t>Projet STEP Beinheim</t>
  </si>
  <si>
    <t>thibaud.ronze@alphacee.fr</t>
  </si>
  <si>
    <t>PRA378_RQF_BHM</t>
  </si>
  <si>
    <t>PRA378</t>
  </si>
  <si>
    <t>MotoVariateur Ventilation Chaudière 630 kW</t>
  </si>
  <si>
    <t>PRA394_RQF_BHM</t>
  </si>
  <si>
    <t>PRA394</t>
  </si>
  <si>
    <t>VEV S. Breffa 2021</t>
  </si>
  <si>
    <t>2021-06-30</t>
  </si>
  <si>
    <t>7 - Projet depose</t>
  </si>
  <si>
    <t>2021-02-04</t>
  </si>
  <si>
    <t>2021-05-27</t>
  </si>
  <si>
    <t>2021-02-25</t>
  </si>
  <si>
    <t>73x7203</t>
  </si>
  <si>
    <t>2021-09-14</t>
  </si>
  <si>
    <t>IN44</t>
  </si>
  <si>
    <t>PRA397_RQF_BHM</t>
  </si>
  <si>
    <t>PRA397</t>
  </si>
  <si>
    <t>VEV C. Fricker 2020</t>
  </si>
  <si>
    <t>2020-10-28</t>
  </si>
  <si>
    <t>2021-05-28</t>
  </si>
  <si>
    <t>2020-11-05</t>
  </si>
  <si>
    <t>PRA398_RQF_BHM</t>
  </si>
  <si>
    <t>PRA398</t>
  </si>
  <si>
    <t>VEV C. Fricker 2021</t>
  </si>
  <si>
    <t>2021-02-03</t>
  </si>
  <si>
    <t>2021-02-24</t>
  </si>
  <si>
    <t>PRA404_RQF_BHM</t>
  </si>
  <si>
    <t>PRA404</t>
  </si>
  <si>
    <t>VEV J.GAERTNER 2021</t>
  </si>
  <si>
    <t>2021-04-09</t>
  </si>
  <si>
    <t>2021-06-04</t>
  </si>
  <si>
    <t>2021-04-22</t>
  </si>
  <si>
    <t>Affaire::Numero de statut</t>
  </si>
  <si>
    <t>Affaire::Nom de l affaire</t>
  </si>
  <si>
    <t>Affaire::Affaire N°</t>
  </si>
  <si>
    <t>Affaire::Montant</t>
  </si>
  <si>
    <t>Affaire::Nom de l'organisation</t>
  </si>
  <si>
    <t>Affaire::Date de fermeture attendue</t>
  </si>
  <si>
    <t>Affaire::Type</t>
  </si>
  <si>
    <t>Affaire::Suivant</t>
  </si>
  <si>
    <t>Affaire::Source du prospect</t>
  </si>
  <si>
    <t>Affaire::Phase de vente</t>
  </si>
  <si>
    <t>Affaire::Probabilité</t>
  </si>
  <si>
    <t>Affaire::Campagne</t>
  </si>
  <si>
    <t>Affaire::Date de création</t>
  </si>
  <si>
    <t>Affaire::Date de modification</t>
  </si>
  <si>
    <t>Affaire::Dernière Modification Par</t>
  </si>
  <si>
    <t>Affaire::Description</t>
  </si>
  <si>
    <t>Affaire::Revenu pondéré</t>
  </si>
  <si>
    <t>Affaire::Est converti d un Prospect</t>
  </si>
  <si>
    <t>Affaire::Nom Du Contact</t>
  </si>
  <si>
    <t>Affaire::potentialid</t>
  </si>
</sst>
</file>

<file path=xl/styles.xml><?xml version="1.0" encoding="utf-8"?>
<styleSheet xmlns="http://schemas.openxmlformats.org/spreadsheetml/2006/main" xml:space="preserve">
  <numFmts count="7">
    <numFmt numFmtId="164" formatCode="#,##0.00\ [$€-1];[Red]\-#,##0.00\ [$€-1]"/>
    <numFmt numFmtId="165" formatCode="#,##0.00\ &quot;€&quot;;\-#,##0.00\ &quot;€&quot;"/>
    <numFmt numFmtId="166" formatCode="#,##0.00\ [$€-1];\-#,##0.00\ [$€-1]"/>
    <numFmt numFmtId="167" formatCode="_-* #,##0_-;\-* #,##0_-;_-* &quot;-&quot;??_-;_-@_-"/>
    <numFmt numFmtId="168" formatCode="#,##0\ &quot;€&quot;"/>
    <numFmt numFmtId="169" formatCode="#,##0\ &quot;€&quot;;\-#,##0\ &quot;€&quot;"/>
    <numFmt numFmtId="170" formatCode="_-* #,##0\ &quot;€&quot;_-;\-* #,##0\ &quot;€&quot;_-;_-* &quot;-&quot;??\ &quot;€&quot;_-;_-@_-"/>
  </numFmts>
  <fonts count="18">
    <font>
      <b val="0"/>
      <i val="0"/>
      <strike val="0"/>
      <u val="none"/>
      <sz val="12"/>
      <color rgb="FF000000"/>
      <name val="Calibri"/>
    </font>
    <font>
      <b val="1"/>
      <i val="1"/>
      <strike val="0"/>
      <u val="none"/>
      <sz val="7.5"/>
      <color rgb="FF000000"/>
      <name val="Century Gothic"/>
    </font>
    <font>
      <b val="0"/>
      <i val="1"/>
      <strike val="0"/>
      <u val="none"/>
      <sz val="7.5"/>
      <color rgb="FF000000"/>
      <name val="Century Gothic"/>
    </font>
    <font>
      <b val="1"/>
      <i val="1"/>
      <strike val="0"/>
      <u val="none"/>
      <sz val="10"/>
      <color rgb="FF000000"/>
      <name val="Century Gothic"/>
    </font>
    <font>
      <b val="1"/>
      <i val="0"/>
      <strike val="0"/>
      <u val="none"/>
      <sz val="8"/>
      <color rgb="FF231F20"/>
      <name val="Century Gothic"/>
    </font>
    <font>
      <b val="1"/>
      <i val="0"/>
      <strike val="0"/>
      <u val="none"/>
      <sz val="7"/>
      <color rgb="FF33AA6E"/>
      <name val="Century Gothic"/>
    </font>
    <font>
      <b val="0"/>
      <i val="0"/>
      <strike val="0"/>
      <u val="none"/>
      <sz val="9"/>
      <color rgb="FF000000"/>
      <name val="Century Gothic"/>
    </font>
    <font>
      <b val="0"/>
      <i val="0"/>
      <strike val="0"/>
      <u val="none"/>
      <sz val="6"/>
      <color rgb="FF231F20"/>
      <name val="Century Gothic"/>
    </font>
    <font>
      <b val="0"/>
      <i val="1"/>
      <strike val="0"/>
      <u val="none"/>
      <sz val="6"/>
      <color rgb="FF000000"/>
      <name val="Calibri"/>
    </font>
    <font>
      <b val="1"/>
      <i val="1"/>
      <strike val="0"/>
      <u val="none"/>
      <sz val="8"/>
      <color rgb="FF000000"/>
      <name val="Century Gothic"/>
    </font>
    <font>
      <b val="1"/>
      <i val="1"/>
      <strike val="0"/>
      <u val="none"/>
      <sz val="7"/>
      <color rgb="FF000000"/>
      <name val="Century Gothic"/>
    </font>
    <font>
      <b val="1"/>
      <i val="0"/>
      <strike val="0"/>
      <u val="none"/>
      <sz val="6"/>
      <color rgb="FF231F20"/>
      <name val="Century Gothic"/>
    </font>
    <font>
      <b val="0"/>
      <i val="0"/>
      <strike val="0"/>
      <u val="none"/>
      <sz val="5"/>
      <color rgb="FF33AA6E"/>
      <name val="Century Gothic"/>
    </font>
    <font>
      <b val="0"/>
      <i val="0"/>
      <strike val="0"/>
      <u val="none"/>
      <sz val="6"/>
      <color rgb="FF000000"/>
      <name val="Century Gothic"/>
    </font>
    <font>
      <b val="0"/>
      <i val="0"/>
      <strike val="0"/>
      <u val="none"/>
      <sz val="8"/>
      <color rgb="FF231F20"/>
      <name val="Century Gothic"/>
    </font>
    <font>
      <b val="1"/>
      <i val="0"/>
      <strike val="0"/>
      <u val="none"/>
      <sz val="8"/>
      <color rgb="FF000000"/>
      <name val="Century Gothic"/>
    </font>
    <font>
      <b val="1"/>
      <i val="0"/>
      <strike val="0"/>
      <u val="none"/>
      <sz val="6"/>
      <color rgb="FF000000"/>
      <name val="Century Gothic"/>
    </font>
    <font>
      <b val="0"/>
      <i val="0"/>
      <strike val="0"/>
      <u val="none"/>
      <sz val="8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FFFFFF"/>
      </patternFill>
    </fill>
    <fill>
      <patternFill patternType="solid">
        <fgColor rgb="FFEBEBEC"/>
        <bgColor rgb="FFFFFFFF"/>
      </patternFill>
    </fill>
    <fill>
      <patternFill patternType="solid">
        <fgColor rgb="FF33AA6E"/>
        <bgColor rgb="FFFFFFFF"/>
      </patternFill>
    </fill>
  </fills>
  <borders count="3">
    <border/>
    <border>
      <bottom style="medium">
        <color rgb="FF33AA6E"/>
      </bottom>
    </border>
    <border>
      <top style="medium">
        <color rgb="FF33AA6E"/>
      </top>
    </border>
  </borders>
  <cellStyleXfs count="1">
    <xf numFmtId="0" fontId="0" fillId="0" borderId="0"/>
  </cellStyleXfs>
  <cellXfs count="60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1" numFmtId="0" fillId="3" borderId="0" applyFont="1" applyNumberFormat="0" applyFill="1" applyBorder="0" applyAlignment="1">
      <alignment horizontal="general" vertical="center" textRotation="0" wrapText="false" shrinkToFit="false"/>
    </xf>
    <xf xfId="0" fontId="2" numFmtId="0" fillId="3" borderId="0" applyFont="1" applyNumberFormat="0" applyFill="1" applyBorder="0" applyAlignment="1">
      <alignment horizontal="general" vertical="center" textRotation="0" wrapText="false" shrinkToFit="false"/>
    </xf>
    <xf xfId="0" fontId="3" numFmtId="0" fillId="3" borderId="0" applyFont="1" applyNumberFormat="0" applyFill="1" applyBorder="0" applyAlignment="1">
      <alignment horizontal="right" vertical="center" textRotation="0" wrapText="false" shrinkToFit="false"/>
    </xf>
    <xf xfId="0" fontId="4" numFmtId="0" fillId="3" borderId="0" applyFont="1" applyNumberFormat="0" applyFill="1" applyBorder="0" applyAlignment="1">
      <alignment horizontal="general" vertical="center" textRotation="0" wrapText="false" shrinkToFit="false"/>
    </xf>
    <xf xfId="0" fontId="4" numFmtId="0" fillId="3" borderId="0" applyFont="1" applyNumberFormat="0" applyFill="1" applyBorder="0" applyAlignment="1">
      <alignment horizontal="general" vertical="center" textRotation="0" wrapText="false" shrinkToFit="false"/>
    </xf>
    <xf xfId="0" fontId="0" numFmtId="0" fillId="2" borderId="0" applyFont="0" applyNumberFormat="0" applyFill="1" applyBorder="0" applyAlignment="1">
      <alignment horizontal="center" vertical="bottom" textRotation="0" wrapText="false" shrinkToFit="false"/>
    </xf>
    <xf xfId="0" fontId="5" numFmtId="0" fillId="2" borderId="0" applyFont="1" applyNumberFormat="0" applyFill="1" applyBorder="0" applyAlignment="1">
      <alignment horizontal="left" vertical="bottom" textRotation="0" wrapText="true" shrinkToFit="false"/>
    </xf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6" numFmtId="0" fillId="2" borderId="0" applyFont="1" applyNumberFormat="0" applyFill="1" applyBorder="0" applyAlignment="1">
      <alignment horizontal="left" vertical="top" textRotation="0" wrapText="true" shrinkToFit="false"/>
    </xf>
    <xf xfId="0" fontId="4" numFmtId="0" fillId="3" borderId="0" applyFont="1" applyNumberFormat="0" applyFill="1" applyBorder="0" applyAlignment="1">
      <alignment horizontal="general" vertical="center" textRotation="0" wrapText="false" shrinkToFit="false"/>
    </xf>
    <xf xfId="0" fontId="5" numFmtId="0" fillId="2" borderId="0" applyFont="1" applyNumberFormat="0" applyFill="1" applyBorder="0" applyAlignment="1">
      <alignment horizontal="general" vertical="center" textRotation="0" wrapText="true" shrinkToFit="false"/>
    </xf>
    <xf xfId="0" fontId="4" numFmtId="0" fillId="3" borderId="0" applyFont="1" applyNumberFormat="0" applyFill="1" applyBorder="0" applyAlignment="1">
      <alignment horizontal="general" vertical="center" textRotation="0" wrapText="false" shrinkToFit="false"/>
    </xf>
    <xf xfId="0" fontId="5" numFmtId="0" fillId="2" borderId="0" applyFont="1" applyNumberFormat="0" applyFill="1" applyBorder="0" applyAlignment="1">
      <alignment horizontal="left" vertical="center" textRotation="0" wrapText="true" shrinkToFit="false"/>
    </xf>
    <xf xfId="0" fontId="7" numFmtId="0" fillId="2" borderId="0" applyFont="1" applyNumberFormat="0" applyFill="1" applyBorder="0" applyAlignment="1">
      <alignment horizontal="left" vertical="center" textRotation="0" wrapText="false" shrinkToFit="false"/>
    </xf>
    <xf xfId="0" fontId="8" numFmtId="0" fillId="3" borderId="0" applyFont="1" applyNumberFormat="0" applyFill="1" applyBorder="0" applyAlignment="1">
      <alignment horizontal="general" vertical="bottom" textRotation="0" wrapText="true" shrinkToFit="false"/>
    </xf>
    <xf xfId="0" fontId="7" numFmtId="164" fillId="2" borderId="0" applyFont="1" applyNumberFormat="1" applyFill="1" applyBorder="0" applyAlignment="1">
      <alignment horizontal="left" vertical="center" textRotation="0" wrapText="false" shrinkToFit="false"/>
    </xf>
    <xf xfId="0" fontId="7" numFmtId="3" fillId="2" borderId="0" applyFont="1" applyNumberFormat="1" applyFill="1" applyBorder="0" applyAlignment="1">
      <alignment horizontal="left" vertical="center" textRotation="0" wrapText="false" shrinkToFit="false"/>
    </xf>
    <xf xfId="0" fontId="9" numFmtId="0" fillId="3" borderId="0" applyFont="1" applyNumberFormat="0" applyFill="1" applyBorder="0" applyAlignment="1">
      <alignment horizontal="general" vertical="center" textRotation="0" wrapText="false" shrinkToFit="false"/>
    </xf>
    <xf xfId="0" fontId="10" numFmtId="165" fillId="2" borderId="0" applyFont="1" applyNumberFormat="1" applyFill="1" applyBorder="0" applyAlignment="1">
      <alignment horizontal="left" vertical="center" textRotation="0" wrapText="false" shrinkToFit="false"/>
    </xf>
    <xf xfId="0" fontId="11" numFmtId="0" fillId="2" borderId="0" applyFont="1" applyNumberFormat="0" applyFill="1" applyBorder="0" applyAlignment="1">
      <alignment horizontal="general" vertical="center" textRotation="0" wrapText="false" shrinkToFit="false"/>
    </xf>
    <xf xfId="0" fontId="12" numFmtId="0" fillId="2" borderId="0" applyFont="1" applyNumberFormat="0" applyFill="1" applyBorder="0" applyAlignment="1">
      <alignment horizontal="general" vertical="top" textRotation="0" wrapText="true" shrinkToFit="false"/>
    </xf>
    <xf xfId="0" fontId="0" numFmtId="0" fillId="2" borderId="0" applyFont="0" applyNumberFormat="0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6" numFmtId="0" fillId="2" borderId="0" applyFont="1" applyNumberFormat="0" applyFill="1" applyBorder="0" applyAlignment="1">
      <alignment horizontal="left" vertical="top" textRotation="0" wrapText="true" shrinkToFit="false"/>
    </xf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3" numFmtId="4" fillId="3" borderId="0" applyFont="1" applyNumberFormat="1" applyFill="1" applyBorder="0" applyAlignment="1">
      <alignment horizontal="right" vertical="center" textRotation="0" wrapText="false" shrinkToFit="false"/>
    </xf>
    <xf xfId="0" fontId="7" numFmtId="0" fillId="2" borderId="0" applyFont="1" applyNumberFormat="0" applyFill="1" applyBorder="0" applyAlignment="1">
      <alignment horizontal="left" vertical="center" textRotation="0" wrapText="false" shrinkToFit="false"/>
    </xf>
    <xf xfId="0" fontId="5" numFmtId="0" fillId="2" borderId="0" applyFont="1" applyNumberFormat="0" applyFill="1" applyBorder="0" applyAlignment="1">
      <alignment horizontal="left" vertical="center" textRotation="0" wrapText="true" shrinkToFit="false"/>
    </xf>
    <xf xfId="0" fontId="13" numFmtId="166" fillId="2" borderId="0" applyFont="1" applyNumberFormat="1" applyFill="1" applyBorder="0" applyAlignment="1">
      <alignment horizontal="left" vertical="center" textRotation="0" wrapText="false" shrinkToFit="false"/>
    </xf>
    <xf xfId="0" fontId="14" quotePrefix="1" numFmtId="0" fillId="2" borderId="0" applyFont="1" applyNumberFormat="0" applyFill="1" applyBorder="0" applyAlignment="1">
      <alignment horizontal="left" vertical="center" textRotation="0" wrapText="false" shrinkToFit="false"/>
    </xf>
    <xf xfId="0" fontId="7" numFmtId="164" fillId="2" borderId="0" applyFont="1" applyNumberFormat="1" applyFill="1" applyBorder="0" applyAlignment="1">
      <alignment horizontal="left" vertical="center" textRotation="0" wrapText="true" shrinkToFit="false"/>
    </xf>
    <xf xfId="0" fontId="15" numFmtId="0" fillId="3" borderId="0" applyFont="1" applyNumberFormat="0" applyFill="1" applyBorder="0" applyAlignment="1">
      <alignment horizontal="general" vertical="center" textRotation="0" wrapText="false" shrinkToFit="false"/>
    </xf>
    <xf xfId="0" fontId="13" numFmtId="49" fillId="2" borderId="0" applyFont="1" applyNumberFormat="1" applyFill="1" applyBorder="0" applyAlignment="1">
      <alignment horizontal="general" vertical="center" textRotation="0" wrapText="false" shrinkToFit="true"/>
    </xf>
    <xf xfId="0" fontId="6" numFmtId="167" fillId="2" borderId="0" applyFont="1" applyNumberFormat="1" applyFill="1" applyBorder="0" applyAlignment="1">
      <alignment horizontal="right" vertical="top" textRotation="0" wrapText="true" shrinkToFit="false"/>
    </xf>
    <xf xfId="0" fontId="10" numFmtId="165" fillId="2" borderId="0" applyFont="1" applyNumberFormat="1" applyFill="1" applyBorder="0" applyAlignment="1">
      <alignment horizontal="left" vertical="center" textRotation="0" wrapText="false" shrinkToFit="false"/>
    </xf>
    <xf xfId="0" fontId="5" numFmtId="0" fillId="2" borderId="0" applyFont="1" applyNumberFormat="0" applyFill="1" applyBorder="0" applyAlignment="1">
      <alignment horizontal="left" vertical="bottom" textRotation="0" wrapText="true" shrinkToFit="false"/>
    </xf>
    <xf xfId="0" fontId="4" numFmtId="0" fillId="4" borderId="0" applyFont="1" applyNumberFormat="0" applyFill="1" applyBorder="0" applyAlignment="1">
      <alignment horizontal="general" vertical="center" textRotation="0" wrapText="false" shrinkToFit="false"/>
    </xf>
    <xf xfId="0" fontId="0" numFmtId="0" fillId="4" borderId="0" applyFont="0" applyNumberFormat="0" applyFill="1" applyBorder="0" applyAlignment="0">
      <alignment horizontal="general" vertical="bottom" textRotation="0" wrapText="false" shrinkToFit="false"/>
    </xf>
    <xf xfId="0" fontId="10" numFmtId="167" fillId="2" borderId="2" applyFont="1" applyNumberFormat="1" applyFill="1" applyBorder="1" applyAlignment="1">
      <alignment horizontal="right" vertical="center" textRotation="0" wrapText="false" shrinkToFit="false"/>
    </xf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7" numFmtId="0" fillId="2" borderId="0" applyFont="1" applyNumberFormat="0" applyFill="1" applyBorder="0" applyAlignment="1">
      <alignment horizontal="left" vertical="center" textRotation="0" wrapText="false" shrinkToFit="false"/>
    </xf>
    <xf xfId="0" fontId="13" numFmtId="0" fillId="2" borderId="0" applyFont="1" applyNumberFormat="0" applyFill="1" applyBorder="0" applyAlignment="1">
      <alignment horizontal="left" vertical="center" textRotation="0" wrapText="false" shrinkToFit="false"/>
    </xf>
    <xf xfId="0" fontId="7" numFmtId="1" fillId="2" borderId="0" applyFont="1" applyNumberFormat="1" applyFill="1" applyBorder="0" applyAlignment="1">
      <alignment horizontal="right" vertical="center" textRotation="0" wrapText="false" shrinkToFit="false"/>
    </xf>
    <xf xfId="0" fontId="11" numFmtId="168" fillId="2" borderId="0" applyFont="1" applyNumberFormat="1" applyFill="1" applyBorder="0" applyAlignment="1">
      <alignment horizontal="general" vertical="center" textRotation="0" wrapText="false" shrinkToFit="false"/>
    </xf>
    <xf xfId="0" fontId="10" numFmtId="169" fillId="2" borderId="0" applyFont="1" applyNumberFormat="1" applyFill="1" applyBorder="0" applyAlignment="1">
      <alignment horizontal="right" vertical="center" textRotation="0" wrapText="false" shrinkToFit="false"/>
    </xf>
    <xf xfId="0" fontId="10" numFmtId="169" fillId="2" borderId="2" applyFont="1" applyNumberFormat="1" applyFill="1" applyBorder="1" applyAlignment="1">
      <alignment horizontal="right" vertical="center" textRotation="0" wrapText="false" shrinkToFit="false"/>
    </xf>
    <xf xfId="0" fontId="14" quotePrefix="1" numFmtId="0" fillId="2" borderId="0" applyFont="1" applyNumberFormat="0" applyFill="1" applyBorder="0" applyAlignment="1">
      <alignment horizontal="left" vertical="top" textRotation="0" wrapText="true" shrinkToFit="false"/>
    </xf>
    <xf xfId="0" fontId="3" numFmtId="170" fillId="3" borderId="0" applyFont="1" applyNumberFormat="1" applyFill="1" applyBorder="0" applyAlignment="1">
      <alignment horizontal="center" vertical="center" textRotation="0" wrapText="false" shrinkToFit="false"/>
    </xf>
    <xf xfId="0" fontId="5" numFmtId="0" fillId="2" borderId="0" applyFont="1" applyNumberFormat="0" applyFill="1" applyBorder="0" applyAlignment="1">
      <alignment horizontal="center" vertical="center" textRotation="0" wrapText="true" shrinkToFit="false"/>
    </xf>
    <xf xfId="0" fontId="13" numFmtId="49" fillId="2" borderId="0" applyFont="1" applyNumberFormat="1" applyFill="1" applyBorder="0" applyAlignment="1">
      <alignment horizontal="center" vertical="center" textRotation="0" wrapText="false" shrinkToFit="true"/>
    </xf>
    <xf xfId="0" fontId="16" numFmtId="0" fillId="2" borderId="0" applyFont="1" applyNumberFormat="0" applyFill="1" applyBorder="0" applyAlignment="1">
      <alignment horizontal="general" vertical="center" textRotation="0" wrapText="false" shrinkToFit="false"/>
    </xf>
    <xf xfId="0" fontId="17" numFmtId="0" fillId="0" borderId="0" applyFont="1" applyNumberFormat="0" applyFill="0" applyBorder="0" applyAlignment="0">
      <alignment horizontal="general" vertical="bottom" textRotation="0" wrapText="false" shrinkToFit="false"/>
    </xf>
    <xf xfId="0" fontId="17" numFmtId="0" fillId="0" borderId="0" applyFont="1" applyNumberFormat="0" applyFill="0" applyBorder="0" applyAlignment="0">
      <alignment horizontal="general" vertical="bottom" textRotation="0" wrapText="false" shrinkToFit="false"/>
    </xf>
    <xf xfId="0" fontId="17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_rels/vmlDrawingHF1.vml.rels><?xml version="1.0" encoding="UTF-8" standalone="yes"?>
<Relationships xmlns="http://schemas.openxmlformats.org/package/2006/relationships"><Relationship Id="rIdLH" Type="http://schemas.openxmlformats.org/officeDocument/2006/relationships/image" Target="../media/image1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eaderfooter_vml1" Type="http://schemas.openxmlformats.org/officeDocument/2006/relationships/vmlDrawing" Target="../drawings/vmlDrawingHF1.vml"/><Relationship Id="rId2" Type="http://schemas.openxmlformats.org/officeDocument/2006/relationships/vmlDrawing" Target="../drawings/vmlDrawing1.vml"/><Relationship Id="rId1ps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44"/>
  <sheetViews>
    <sheetView tabSelected="1" workbookViewId="0" zoomScale="130" view="pageLayout" showGridLines="false" showRowColHeaders="1">
      <selection activeCell="F22" sqref="F22"/>
    </sheetView>
  </sheetViews>
  <sheetFormatPr defaultRowHeight="14.4" defaultColWidth="9" outlineLevelRow="0" outlineLevelCol="0"/>
  <cols>
    <col min="1" max="1" width="2.375" customWidth="true" style="0"/>
    <col min="2" max="2" width="12.75" customWidth="true" style="0"/>
    <col min="3" max="3" width="21" customWidth="true" style="0"/>
    <col min="4" max="4" width="8.75" customWidth="true" style="0"/>
    <col min="5" max="5" width="9.625" customWidth="true" style="0"/>
    <col min="6" max="6" width="12.75" customWidth="true" style="0"/>
    <col min="7" max="7" width="12" customWidth="true" style="0"/>
    <col min="8" max="8" width="10" customWidth="true" style="0"/>
    <col min="9" max="9" width="2" customWidth="true" style="0"/>
  </cols>
  <sheetData>
    <row r="1" spans="1:10" customHeight="1" ht="18.75">
      <c r="A1" s="10"/>
      <c r="B1" s="10"/>
      <c r="C1" s="10"/>
      <c r="D1" s="10"/>
      <c r="E1" s="10"/>
      <c r="F1" s="10"/>
      <c r="G1" s="10"/>
      <c r="H1" s="10"/>
      <c r="I1" s="10"/>
    </row>
    <row r="2" spans="1:10" customHeight="1" ht="8.1">
      <c r="A2" s="2"/>
      <c r="B2" s="2"/>
      <c r="C2" s="2"/>
      <c r="D2" s="2"/>
      <c r="E2" s="2"/>
      <c r="F2" s="2"/>
      <c r="G2" s="2"/>
      <c r="H2" s="2"/>
      <c r="I2" s="2"/>
    </row>
    <row r="3" spans="1:10">
      <c r="A3" s="2"/>
      <c r="B3" s="20" t="str">
        <f>Projects!CT2</f>
        <v>0</v>
      </c>
      <c r="C3" s="2"/>
      <c r="D3" s="2"/>
      <c r="E3" s="2"/>
      <c r="F3" s="2"/>
      <c r="G3" s="2"/>
      <c r="H3" s="2"/>
      <c r="I3" s="2"/>
    </row>
    <row r="4" spans="1:10">
      <c r="A4" s="2"/>
      <c r="B4" s="4" t="s">
        <v>0</v>
      </c>
      <c r="C4" s="2"/>
      <c r="D4" s="2"/>
      <c r="E4" s="2"/>
      <c r="F4" s="2"/>
      <c r="G4" s="53" t="str">
        <f>H31</f>
        <v>0</v>
      </c>
      <c r="H4" s="53"/>
      <c r="I4" s="2"/>
    </row>
    <row r="5" spans="1:10" customHeight="1" ht="6.75">
      <c r="A5" s="2"/>
      <c r="B5" s="29"/>
      <c r="C5" s="29"/>
      <c r="D5" s="29"/>
      <c r="E5" s="29"/>
      <c r="F5" s="29"/>
      <c r="G5" s="29"/>
      <c r="H5" s="30"/>
      <c r="I5" s="2"/>
    </row>
    <row r="6" spans="1:10" customHeight="1" ht="6.75">
      <c r="A6" s="2"/>
      <c r="B6" s="2"/>
      <c r="C6" s="2"/>
      <c r="D6" s="2"/>
      <c r="E6" s="2"/>
      <c r="F6" s="2"/>
      <c r="G6" s="2"/>
      <c r="H6" s="2"/>
      <c r="I6" s="2"/>
    </row>
    <row r="7" spans="1:10">
      <c r="A7" s="2"/>
      <c r="B7" s="3"/>
      <c r="C7" s="2"/>
      <c r="D7" s="2"/>
      <c r="E7" s="2"/>
      <c r="F7" s="2"/>
      <c r="G7" s="53"/>
      <c r="H7" s="53"/>
      <c r="I7" s="2"/>
    </row>
    <row r="8" spans="1:10">
      <c r="A8" s="2"/>
      <c r="B8" s="4"/>
      <c r="C8" s="2"/>
      <c r="D8" s="2"/>
      <c r="E8" s="2"/>
      <c r="F8" s="2"/>
      <c r="G8" s="5"/>
      <c r="H8" s="31"/>
      <c r="I8" s="2"/>
    </row>
    <row r="9" spans="1:10" customHeight="1" ht="6.95">
      <c r="A9" s="2"/>
      <c r="B9" s="2"/>
      <c r="C9" s="2"/>
      <c r="D9" s="2"/>
      <c r="E9" s="2"/>
      <c r="F9" s="2"/>
      <c r="G9" s="2"/>
      <c r="H9" s="2"/>
      <c r="I9" s="2"/>
    </row>
    <row r="10" spans="1:10" customHeight="1" ht="30">
      <c r="A10" s="8"/>
      <c r="B10" s="8"/>
      <c r="C10" s="8"/>
      <c r="D10" s="8"/>
      <c r="E10" s="8"/>
      <c r="F10" s="8"/>
      <c r="G10" s="8"/>
      <c r="H10" s="8"/>
      <c r="I10" s="8"/>
    </row>
    <row r="11" spans="1:10" customHeight="1" ht="0.95">
      <c r="A11" s="8"/>
      <c r="B11" s="8"/>
      <c r="C11" s="8"/>
      <c r="D11" s="8"/>
      <c r="E11" s="8"/>
      <c r="F11" s="8"/>
      <c r="G11" s="8"/>
      <c r="H11" s="8"/>
      <c r="I11" s="8"/>
    </row>
    <row r="12" spans="1:10" customHeight="1" ht="18.75">
      <c r="A12" s="43"/>
      <c r="B12" s="37" t="s">
        <v>1</v>
      </c>
      <c r="C12" s="2"/>
      <c r="D12" s="2"/>
      <c r="E12" s="2"/>
      <c r="F12" s="2"/>
      <c r="G12" s="2"/>
      <c r="H12" s="2"/>
      <c r="I12" s="2"/>
    </row>
    <row r="13" spans="1:10" customHeight="1" ht="26.25">
      <c r="A13" s="56" t="str">
        <f>COUNTIF(Projects!A:A,"Opportunite")</f>
        <v>0</v>
      </c>
      <c r="B13" s="13" t="s">
        <v>2</v>
      </c>
      <c r="C13" s="33" t="s">
        <v>3</v>
      </c>
      <c r="D13" s="9"/>
      <c r="E13" s="13"/>
      <c r="F13" s="13" t="s">
        <v>4</v>
      </c>
      <c r="G13" s="13" t="s">
        <v>5</v>
      </c>
      <c r="H13" s="13" t="s">
        <v>6</v>
      </c>
      <c r="I13" s="1"/>
    </row>
    <row r="14" spans="1:10" customHeight="1" ht="12.75">
      <c r="A14" s="57" t="str">
        <f>"Opportunite_"&amp;(ROW()-ROW(Bloc1_size))</f>
        <v>0</v>
      </c>
      <c r="B14" s="22" t="str">
        <f>IF(ISERROR(INDEX(Projects!$A$1:$EV$120,MATCH(INDIRECT("A"&amp;ROW()),Projects!$B:$B,0),4)),"",INDEX(Projects!$A$1:$EV$120,MATCH(INDIRECT("A"&amp;ROW()),Projects!$B:$B,0),4) &amp; " (" &amp; INDEX(Projects!$A$1:$EV$120,MATCH(INDIRECT("A"&amp;ROW()),Projects!$B:$B,0),128) &amp; ")")</f>
        <v>0</v>
      </c>
      <c r="C14" s="32" t="str">
        <f>IF(ISERROR(INDEX(Projects!$A$1:$EV$120,MATCH(INDIRECT("A"&amp;ROW()),Projects!$B:$B,0),102)),"",INDEX(Projects!$A$1:$EV$120,MATCH(INDIRECT("A"&amp;ROW()),Projects!$B:$B,0),102) &amp; " - " &amp; INDEX(Projects!$A$1:$EV$120,MATCH(INDIRECT("A"&amp;ROW()),Projects!$B:$B,0),6))</f>
        <v>0</v>
      </c>
      <c r="D14" s="1"/>
      <c r="E14" s="46"/>
      <c r="F14" s="32" t="str">
        <f>IF(ISERROR(INDEX(Projects!$A$1:$EV$120,MATCH(INDIRECT("A"&amp;ROW()),Projects!$B:$B,0),47)),"",INDEX(Projects!$A$1:$EV$120,MATCH(INDIRECT("A"&amp;ROW()),Projects!$B:$B,0),47))</f>
        <v>0</v>
      </c>
      <c r="G14" s="47" t="str">
        <f>IF(INDEX(Projects!$A$1:$EV$120,MATCH(INDIRECT("A"&amp;ROW()),Projects!$B:$B,0),12)="0 - Passage en PROD", "Dossier à traiter",
IF(INDEX(Projects!$A$1:$EV$120,MATCH(INDIRECT("A"&amp;ROW()),Projects!$B:$B,0),94)="1 - Obtenir preuve engagement", "Envoyer preuve engagement",
IF(INDEX(Projects!$A$1:$EV$120,MATCH(INDIRECT("A"&amp;ROW()),Projects!$B:$B,0),94)="2 - Finir les travaux", "Finir travaux",
IF(INDEX(Projects!$A$1:$EV$120,MATCH(INDIRECT("A"&amp;ROW()),Projects!$B:$B,0),94)="3 - Obtenir preuve achevement", "Envoyer preuve engagement",
IF(INDEX(Projects!$A$1:$EV$120,MATCH(INDIRECT("A"&amp;ROW()),Projects!$B:$B,0),94)="4 - Recuperer AH signee", "Envoyer Attestation honneur",
IF(INDEX(Projects!$A$1:$EV$120,MATCH(INDIRECT("A"&amp;ROW()),Projects!$B:$B,0),94)="5 - Controler les documents", "Déposer le dossier",
IF(INDEX(Projects!$A$1:$EV$120,MATCH(INDIRECT("A"&amp;ROW()),Projects!$B:$B,0),94)="6 - Deposer le projet", "Déposer le dossier",
IF(INDEX(Projects!$A$1:$EV$120,MATCH(INDIRECT("A"&amp;ROW()),Projects!$B:$B,0),94)="7 - Projet depose", "Suivre instruction PNCEE",
IF(INDEX(Projects!$A$1:$EV$120,MATCH(INDIRECT("A"&amp;ROW()),Projects!$B:$B,0),94)="8 - Payer la prime", "Payer la prime",
IF(INDEX(Projects!$A$1:$EV$120,MATCH(INDIRECT("A"&amp;ROW()),Projects!$B:$B,0),94)="9 - Dossier cloture", "Payé",""))))))))))</f>
        <v>0</v>
      </c>
      <c r="H14" s="49" t="str">
        <f>IF(ISERROR(INDEX(Projects!$A$1:$EV$120,MATCH(INDIRECT("A"&amp;ROW()),Projects!$B:$B,0),15)),"",INDEX(Projects!$A$1:$EV$120,MATCH(INDIRECT("A"&amp;ROW()),Projects!$B:$B,0),15))</f>
        <v>0</v>
      </c>
      <c r="I14" s="1"/>
      <c r="J14"/>
    </row>
    <row r="15" spans="1:10" customHeight="1" ht="12.75">
      <c r="A15" s="57" t="str">
        <f>"Opportunite_"&amp;(ROW()-ROW(Bloc1_size))</f>
        <v>0</v>
      </c>
      <c r="B15" s="22" t="str">
        <f>IF(ISERROR(INDEX(Projects!$A$1:$EV$120,MATCH(INDIRECT("A"&amp;ROW()),Projects!$B:$B,0),4)),"",INDEX(Projects!$A$1:$EV$120,MATCH(INDIRECT("A"&amp;ROW()),Projects!$B:$B,0),4) &amp; " (" &amp; INDEX(Projects!$A$1:$EV$120,MATCH(INDIRECT("A"&amp;ROW()),Projects!$B:$B,0),128) &amp; ")")</f>
        <v>0</v>
      </c>
      <c r="C15" s="32" t="str">
        <f>IF(ISERROR(INDEX(Projects!$A$1:$EV$120,MATCH(INDIRECT("A"&amp;ROW()),Projects!$B:$B,0),102)),"",INDEX(Projects!$A$1:$EV$120,MATCH(INDIRECT("A"&amp;ROW()),Projects!$B:$B,0),102) &amp; " - " &amp; INDEX(Projects!$A$1:$EV$120,MATCH(INDIRECT("A"&amp;ROW()),Projects!$B:$B,0),6))</f>
        <v>0</v>
      </c>
      <c r="D15" s="1"/>
      <c r="E15" s="46"/>
      <c r="F15" s="32" t="str">
        <f>IF(ISERROR(INDEX(Projects!$A$1:$EV$120,MATCH(INDIRECT("A"&amp;ROW()),Projects!$B:$B,0),47)),"",INDEX(Projects!$A$1:$EV$120,MATCH(INDIRECT("A"&amp;ROW()),Projects!$B:$B,0),47))</f>
        <v>0</v>
      </c>
      <c r="G15" s="47" t="str">
        <f>IF(INDEX(Projects!$A$1:$EV$120,MATCH(INDIRECT("A"&amp;ROW()),Projects!$B:$B,0),12)="0 - Passage en PROD", "Dossier à traiter",
IF(INDEX(Projects!$A$1:$EV$120,MATCH(INDIRECT("A"&amp;ROW()),Projects!$B:$B,0),94)="1 - Obtenir preuve engagement", "Envoyer preuve engagement",
IF(INDEX(Projects!$A$1:$EV$120,MATCH(INDIRECT("A"&amp;ROW()),Projects!$B:$B,0),94)="2 - Finir les travaux", "Finir travaux",
IF(INDEX(Projects!$A$1:$EV$120,MATCH(INDIRECT("A"&amp;ROW()),Projects!$B:$B,0),94)="3 - Obtenir preuve achevement", "Envoyer preuve engagement",
IF(INDEX(Projects!$A$1:$EV$120,MATCH(INDIRECT("A"&amp;ROW()),Projects!$B:$B,0),94)="4 - Recuperer AH signee", "Envoyer Attestation honneur",
IF(INDEX(Projects!$A$1:$EV$120,MATCH(INDIRECT("A"&amp;ROW()),Projects!$B:$B,0),94)="5 - Controler les documents", "Déposer le dossier",
IF(INDEX(Projects!$A$1:$EV$120,MATCH(INDIRECT("A"&amp;ROW()),Projects!$B:$B,0),94)="6 - Deposer le projet", "Déposer le dossier",
IF(INDEX(Projects!$A$1:$EV$120,MATCH(INDIRECT("A"&amp;ROW()),Projects!$B:$B,0),94)="7 - Projet depose", "Suivre instruction PNCEE",
IF(INDEX(Projects!$A$1:$EV$120,MATCH(INDIRECT("A"&amp;ROW()),Projects!$B:$B,0),94)="8 - Payer la prime", "Payer la prime",
IF(INDEX(Projects!$A$1:$EV$120,MATCH(INDIRECT("A"&amp;ROW()),Projects!$B:$B,0),94)="9 - Dossier cloture", "Payé",""))))))))))</f>
        <v>0</v>
      </c>
      <c r="H15" s="49" t="str">
        <f>IF(ISERROR(INDEX(Projects!$A$1:$EV$120,MATCH(INDIRECT("A"&amp;ROW()),Projects!$B:$B,0),15)),"",INDEX(Projects!$A$1:$EV$120,MATCH(INDIRECT("A"&amp;ROW()),Projects!$B:$B,0),15))</f>
        <v>0</v>
      </c>
      <c r="I15" s="1"/>
    </row>
    <row r="16" spans="1:10" customHeight="1" ht="12.75">
      <c r="A16" s="57" t="str">
        <f>"Opportunite_"&amp;(ROW()-ROW(Bloc1_size))</f>
        <v>0</v>
      </c>
      <c r="B16" s="22" t="str">
        <f>IF(ISERROR(INDEX(Projects!$A$1:$EV$120,MATCH(INDIRECT("A"&amp;ROW()),Projects!$B:$B,0),4)),"",INDEX(Projects!$A$1:$EV$120,MATCH(INDIRECT("A"&amp;ROW()),Projects!$B:$B,0),4) &amp; " (" &amp; INDEX(Projects!$A$1:$EV$120,MATCH(INDIRECT("A"&amp;ROW()),Projects!$B:$B,0),128) &amp; ")")</f>
        <v>0</v>
      </c>
      <c r="C16" s="32" t="str">
        <f>IF(ISERROR(INDEX(Projects!$A$1:$EV$120,MATCH(INDIRECT("A"&amp;ROW()),Projects!$B:$B,0),102)),"",INDEX(Projects!$A$1:$EV$120,MATCH(INDIRECT("A"&amp;ROW()),Projects!$B:$B,0),102) &amp; " - " &amp; INDEX(Projects!$A$1:$EV$120,MATCH(INDIRECT("A"&amp;ROW()),Projects!$B:$B,0),6))</f>
        <v>0</v>
      </c>
      <c r="D16" s="1"/>
      <c r="E16" s="46"/>
      <c r="F16" s="32" t="str">
        <f>IF(ISERROR(INDEX(Projects!$A$1:$EV$120,MATCH(INDIRECT("A"&amp;ROW()),Projects!$B:$B,0),47)),"",INDEX(Projects!$A$1:$EV$120,MATCH(INDIRECT("A"&amp;ROW()),Projects!$B:$B,0),47))</f>
        <v>0</v>
      </c>
      <c r="G16" s="47" t="str">
        <f>IF(INDEX(Projects!$A$1:$EV$120,MATCH(INDIRECT("A"&amp;ROW()),Projects!$B:$B,0),12)="0 - Passage en PROD", "Dossier à traiter",
IF(INDEX(Projects!$A$1:$EV$120,MATCH(INDIRECT("A"&amp;ROW()),Projects!$B:$B,0),94)="1 - Obtenir preuve engagement", "Envoyer preuve engagement",
IF(INDEX(Projects!$A$1:$EV$120,MATCH(INDIRECT("A"&amp;ROW()),Projects!$B:$B,0),94)="2 - Finir les travaux", "Finir travaux",
IF(INDEX(Projects!$A$1:$EV$120,MATCH(INDIRECT("A"&amp;ROW()),Projects!$B:$B,0),94)="3 - Obtenir preuve achevement", "Envoyer preuve engagement",
IF(INDEX(Projects!$A$1:$EV$120,MATCH(INDIRECT("A"&amp;ROW()),Projects!$B:$B,0),94)="4 - Recuperer AH signee", "Envoyer Attestation honneur",
IF(INDEX(Projects!$A$1:$EV$120,MATCH(INDIRECT("A"&amp;ROW()),Projects!$B:$B,0),94)="5 - Controler les documents", "Déposer le dossier",
IF(INDEX(Projects!$A$1:$EV$120,MATCH(INDIRECT("A"&amp;ROW()),Projects!$B:$B,0),94)="6 - Deposer le projet", "Déposer le dossier",
IF(INDEX(Projects!$A$1:$EV$120,MATCH(INDIRECT("A"&amp;ROW()),Projects!$B:$B,0),94)="7 - Projet depose", "Suivre instruction PNCEE",
IF(INDEX(Projects!$A$1:$EV$120,MATCH(INDIRECT("A"&amp;ROW()),Projects!$B:$B,0),94)="8 - Payer la prime", "Payer la prime",
IF(INDEX(Projects!$A$1:$EV$120,MATCH(INDIRECT("A"&amp;ROW()),Projects!$B:$B,0),94)="9 - Dossier cloture", "Payé",""))))))))))</f>
        <v>0</v>
      </c>
      <c r="H16" s="49" t="str">
        <f>IF(ISERROR(INDEX(Projects!$A$1:$EV$120,MATCH(INDIRECT("A"&amp;ROW()),Projects!$B:$B,0),15)),"",INDEX(Projects!$A$1:$EV$120,MATCH(INDIRECT("A"&amp;ROW()),Projects!$B:$B,0),15))</f>
        <v>0</v>
      </c>
      <c r="I16" s="1"/>
    </row>
    <row r="17" spans="1:10" customHeight="1" ht="12.75">
      <c r="A17" s="57" t="str">
        <f>"Opportunite_"&amp;(ROW()-ROW(Bloc1_size))</f>
        <v>0</v>
      </c>
      <c r="B17" s="22" t="str">
        <f>IF(ISERROR(INDEX(Projects!$A$1:$EV$120,MATCH(INDIRECT("A"&amp;ROW()),Projects!$B:$B,0),4)),"",INDEX(Projects!$A$1:$EV$120,MATCH(INDIRECT("A"&amp;ROW()),Projects!$B:$B,0),4) &amp; " (" &amp; INDEX(Projects!$A$1:$EV$120,MATCH(INDIRECT("A"&amp;ROW()),Projects!$B:$B,0),128) &amp; ")")</f>
        <v>0</v>
      </c>
      <c r="C17" s="32" t="str">
        <f>IF(ISERROR(INDEX(Projects!$A$1:$EV$120,MATCH(INDIRECT("A"&amp;ROW()),Projects!$B:$B,0),102)),"",INDEX(Projects!$A$1:$EV$120,MATCH(INDIRECT("A"&amp;ROW()),Projects!$B:$B,0),102) &amp; " - " &amp; INDEX(Projects!$A$1:$EV$120,MATCH(INDIRECT("A"&amp;ROW()),Projects!$B:$B,0),6))</f>
        <v>0</v>
      </c>
      <c r="D17" s="1"/>
      <c r="E17" s="46"/>
      <c r="F17" s="32" t="str">
        <f>IF(ISERROR(INDEX(Projects!$A$1:$EV$120,MATCH(INDIRECT("A"&amp;ROW()),Projects!$B:$B,0),47)),"",INDEX(Projects!$A$1:$EV$120,MATCH(INDIRECT("A"&amp;ROW()),Projects!$B:$B,0),47))</f>
        <v>0</v>
      </c>
      <c r="G17" s="47" t="str">
        <f>IF(INDEX(Projects!$A$1:$EV$120,MATCH(INDIRECT("A"&amp;ROW()),Projects!$B:$B,0),12)="0 - Passage en PROD", "Dossier à traiter",
IF(INDEX(Projects!$A$1:$EV$120,MATCH(INDIRECT("A"&amp;ROW()),Projects!$B:$B,0),94)="1 - Obtenir preuve engagement", "Envoyer preuve engagement",
IF(INDEX(Projects!$A$1:$EV$120,MATCH(INDIRECT("A"&amp;ROW()),Projects!$B:$B,0),94)="2 - Finir les travaux", "Finir travaux",
IF(INDEX(Projects!$A$1:$EV$120,MATCH(INDIRECT("A"&amp;ROW()),Projects!$B:$B,0),94)="3 - Obtenir preuve achevement", "Envoyer preuve engagement",
IF(INDEX(Projects!$A$1:$EV$120,MATCH(INDIRECT("A"&amp;ROW()),Projects!$B:$B,0),94)="4 - Recuperer AH signee", "Envoyer Attestation honneur",
IF(INDEX(Projects!$A$1:$EV$120,MATCH(INDIRECT("A"&amp;ROW()),Projects!$B:$B,0),94)="5 - Controler les documents", "Déposer le dossier",
IF(INDEX(Projects!$A$1:$EV$120,MATCH(INDIRECT("A"&amp;ROW()),Projects!$B:$B,0),94)="6 - Deposer le projet", "Déposer le dossier",
IF(INDEX(Projects!$A$1:$EV$120,MATCH(INDIRECT("A"&amp;ROW()),Projects!$B:$B,0),94)="7 - Projet depose", "Suivre instruction PNCEE",
IF(INDEX(Projects!$A$1:$EV$120,MATCH(INDIRECT("A"&amp;ROW()),Projects!$B:$B,0),94)="8 - Payer la prime", "Payer la prime",
IF(INDEX(Projects!$A$1:$EV$120,MATCH(INDIRECT("A"&amp;ROW()),Projects!$B:$B,0),94)="9 - Dossier cloture", "Payé",""))))))))))</f>
        <v>0</v>
      </c>
      <c r="H17" s="49" t="str">
        <f>IF(ISERROR(INDEX(Projects!$A$1:$EV$120,MATCH(INDIRECT("A"&amp;ROW()),Projects!$B:$B,0),15)),"",INDEX(Projects!$A$1:$EV$120,MATCH(INDIRECT("A"&amp;ROW()),Projects!$B:$B,0),15))</f>
        <v>0</v>
      </c>
      <c r="I17" s="1"/>
    </row>
    <row r="18" spans="1:10" customHeight="1" ht="5.25">
      <c r="A18" s="22"/>
      <c r="B18" s="22"/>
      <c r="C18" s="16"/>
      <c r="D18" s="1"/>
      <c r="E18" s="19"/>
      <c r="F18" s="18"/>
      <c r="G18" s="34"/>
      <c r="H18" s="18"/>
      <c r="I18" s="1"/>
    </row>
    <row r="19" spans="1:10" customHeight="1" ht="2.25">
      <c r="A19" s="24"/>
      <c r="B19" s="24"/>
      <c r="C19" s="24"/>
      <c r="D19" s="25"/>
      <c r="E19" s="24"/>
      <c r="F19" s="24"/>
      <c r="G19" s="34"/>
      <c r="H19" s="28"/>
      <c r="I19" s="25"/>
    </row>
    <row r="20" spans="1:10" customHeight="1" ht="18.75">
      <c r="A20" s="1"/>
      <c r="B20" s="1"/>
      <c r="C20" s="1"/>
      <c r="F20" s="21"/>
      <c r="G20" s="34"/>
      <c r="H20" s="50" t="str">
        <f>SUM(H14:H18)</f>
        <v>0</v>
      </c>
      <c r="I20" s="25"/>
    </row>
    <row r="21" spans="1:10" customHeight="1" ht="6.75">
      <c r="A21" s="8"/>
      <c r="B21" s="8"/>
      <c r="C21" s="8"/>
      <c r="D21" s="8"/>
      <c r="E21" s="8"/>
      <c r="F21" s="8"/>
      <c r="G21" s="8"/>
      <c r="H21" s="8"/>
      <c r="I21" s="8"/>
    </row>
    <row r="22" spans="1:10" customHeight="1" ht="18.75">
      <c r="A22" s="42" t="s">
        <v>7</v>
      </c>
      <c r="B22" s="6" t="s">
        <v>8</v>
      </c>
      <c r="C22" s="17"/>
      <c r="D22" s="17"/>
      <c r="E22" s="2"/>
      <c r="F22" s="2"/>
      <c r="G22" s="17"/>
      <c r="H22" s="2"/>
      <c r="I22" s="2"/>
    </row>
    <row r="23" spans="1:10" customHeight="1" ht="26.25">
      <c r="B23" s="13" t="s">
        <v>2</v>
      </c>
      <c r="C23" s="33" t="s">
        <v>9</v>
      </c>
      <c r="D23" s="33" t="s">
        <v>10</v>
      </c>
      <c r="E23" s="33" t="s">
        <v>11</v>
      </c>
      <c r="F23" s="33" t="s">
        <v>12</v>
      </c>
      <c r="G23" s="33" t="s">
        <v>5</v>
      </c>
      <c r="H23" s="13" t="s">
        <v>6</v>
      </c>
      <c r="I23" s="1"/>
    </row>
    <row r="24" spans="1:10" customHeight="1" ht="17.25">
      <c r="A24" s="56" t="str">
        <f>COUNTIF(Projects!A:A,"Gagne")</f>
        <v>0</v>
      </c>
      <c r="B24" s="22"/>
      <c r="C24" s="15"/>
      <c r="D24" s="23" t="s">
        <v>13</v>
      </c>
      <c r="E24" s="23"/>
      <c r="F24" s="23"/>
      <c r="G24" s="15"/>
      <c r="H24" s="13"/>
      <c r="I24" s="1"/>
    </row>
    <row r="25" spans="1:10" customHeight="1" ht="12.75">
      <c r="A25" s="58" t="str">
        <f>"Gagne_"&amp;(ROW()-ROW(Bloc2_size))</f>
        <v>0</v>
      </c>
      <c r="B25" s="22" t="str">
        <f>IF(ISERROR(INDEX(Projects!$A$1:$EV$120,MATCH(INDIRECT("A"&amp;ROW()),Projects!$B:$B,0),4)),"",INDEX(Projects!$A$1:$EV$120,MATCH(INDIRECT("A"&amp;ROW()),Projects!$B:$B,0),4) &amp; " (" &amp; INDEX(Projects!$A$1:$EV$120,MATCH(INDIRECT("A"&amp;ROW()),Projects!$B:$B,0),128) &amp; ")")</f>
        <v>0</v>
      </c>
      <c r="C25" s="32" t="str">
        <f>IF(ISERROR(INDEX(Projects!$A$1:$EV$120,MATCH(INDIRECT("A"&amp;ROW()),Projects!$B:$B,0),102)),"",INDEX(Projects!$A$1:$EV$120,MATCH(INDIRECT("A"&amp;ROW()),Projects!$B:$B,0),102) &amp; " - " &amp; INDEX(Projects!$A$1:$EV$120,MATCH(INDIRECT("A"&amp;ROW()),Projects!$B:$B,0),6))</f>
        <v>0</v>
      </c>
      <c r="D25" s="32" t="str">
        <f>IF(ISERROR(INDEX(Projects!$A$1:$EV$120,MATCH(INDIRECT("A"&amp;ROW()),Projects!$B:$B,0),20)),"",IF(INDEX(Projects!$A$1:$EV$120,MATCH(INDIRECT("A"&amp;ROW()),Projects!$B:$B,0),20)="",INDEX(Projects!$A$1:$EV$120,MATCH(INDIRECT("A"&amp;ROW()),Projects!$B:$B,0),19),INDEX(Projects!$A$1:$EV$120,MATCH(INDIRECT("A"&amp;ROW()),Projects!$B:$B,0),20)))</f>
        <v>0</v>
      </c>
      <c r="E25" s="32" t="str">
        <f>IF(ISERROR(INDEX(Projects!$A$1:$EV$120,MATCH(INDIRECT("A"&amp;ROW()),Projects!$B:$B,0),27)),"",INDEX(Projects!$A$1:$EV$120,MATCH(INDIRECT("A"&amp;ROW()),Projects!$B:$B,0),27))</f>
        <v>0</v>
      </c>
      <c r="F25" s="32" t="str">
        <f>IF(ISERROR(INDEX(Projects!$A$1:$EV$120,MATCH(INDIRECT("A"&amp;ROW()),Projects!$B:$B,0),149)),"",INDEX(Projects!$A$1:$EV$120,MATCH(INDIRECT("A"&amp;ROW()),Projects!$B:$B,0),149))</f>
        <v>0</v>
      </c>
      <c r="G25" s="47" t="str">
        <f>IF(ISERROR(INDEX(Projects!$A$1:$EV$120,MATCH(INDIRECT("A"&amp;ROW()),Projects!$B:$B,0),12)),"",INDEX(Projects!$A$1:$EV$120,MATCH(INDIRECT("A"&amp;ROW()),Projects!$B:$B,0),12))</f>
        <v>0</v>
      </c>
      <c r="H25" s="49" t="str">
        <f>IF(ISERROR(INDEX(Projects!$A$1:$EV$120,MATCH(INDIRECT("A"&amp;ROW()),Projects!$B:$B,0),15)),"",INDEX(Projects!$A$1:$EV$120,MATCH(INDIRECT("A"&amp;ROW()),Projects!$B:$B,0),15))</f>
        <v>0</v>
      </c>
      <c r="I25" s="1"/>
      <c r="J25"/>
    </row>
    <row r="26" spans="1:10" customHeight="1" ht="12.75">
      <c r="A26" s="58" t="str">
        <f>"Gagne_"&amp;(ROW()-ROW(Bloc2_size))</f>
        <v>0</v>
      </c>
      <c r="B26" s="22" t="str">
        <f>IF(ISERROR(INDEX(Projects!$A$1:$EV$120,MATCH(INDIRECT("A"&amp;ROW()),Projects!$B:$B,0),4)),"",INDEX(Projects!$A$1:$EV$120,MATCH(INDIRECT("A"&amp;ROW()),Projects!$B:$B,0),4) &amp; " (" &amp; INDEX(Projects!$A$1:$EV$120,MATCH(INDIRECT("A"&amp;ROW()),Projects!$B:$B,0),128) &amp; ")")</f>
        <v>0</v>
      </c>
      <c r="C26" s="32" t="str">
        <f>IF(ISERROR(INDEX(Projects!$A$1:$EV$120,MATCH(INDIRECT("A"&amp;ROW()),Projects!$B:$B,0),102)),"",INDEX(Projects!$A$1:$EV$120,MATCH(INDIRECT("A"&amp;ROW()),Projects!$B:$B,0),102) &amp; " - " &amp; INDEX(Projects!$A$1:$EV$120,MATCH(INDIRECT("A"&amp;ROW()),Projects!$B:$B,0),6))</f>
        <v>0</v>
      </c>
      <c r="D26" s="32" t="str">
        <f>IF(ISERROR(INDEX(Projects!$A$1:$EV$120,MATCH(INDIRECT("A"&amp;ROW()),Projects!$B:$B,0),20)),"",IF(INDEX(Projects!$A$1:$EV$120,MATCH(INDIRECT("A"&amp;ROW()),Projects!$B:$B,0),20)="",INDEX(Projects!$A$1:$EV$120,MATCH(INDIRECT("A"&amp;ROW()),Projects!$B:$B,0),19),INDEX(Projects!$A$1:$EV$120,MATCH(INDIRECT("A"&amp;ROW()),Projects!$B:$B,0),20)))</f>
        <v>0</v>
      </c>
      <c r="E26" s="32" t="str">
        <f>IF(ISERROR(INDEX(Projects!$A$1:$EV$120,MATCH(INDIRECT("A"&amp;ROW()),Projects!$B:$B,0),27)),"",INDEX(Projects!$A$1:$EV$120,MATCH(INDIRECT("A"&amp;ROW()),Projects!$B:$B,0),27))</f>
        <v>0</v>
      </c>
      <c r="F26" s="32" t="str">
        <f>IF(ISERROR(INDEX(Projects!$A$1:$EV$120,MATCH(INDIRECT("A"&amp;ROW()),Projects!$B:$B,0),149)),"",INDEX(Projects!$A$1:$EV$120,MATCH(INDIRECT("A"&amp;ROW()),Projects!$B:$B,0),149))</f>
        <v>0</v>
      </c>
      <c r="G26" s="47" t="str">
        <f>IF(ISERROR(INDEX(Projects!$A$1:$EV$120,MATCH(INDIRECT("A"&amp;ROW()),Projects!$B:$B,0),12)),"",INDEX(Projects!$A$1:$EV$120,MATCH(INDIRECT("A"&amp;ROW()),Projects!$B:$B,0),12))</f>
        <v>0</v>
      </c>
      <c r="H26" s="49" t="str">
        <f>IF(ISERROR(INDEX(Projects!$A$1:$EV$120,MATCH(INDIRECT("A"&amp;ROW()),Projects!$B:$B,0),15)),"",INDEX(Projects!$A$1:$EV$120,MATCH(INDIRECT("A"&amp;ROW()),Projects!$B:$B,0),15))</f>
        <v>0</v>
      </c>
      <c r="I26" s="1"/>
    </row>
    <row r="27" spans="1:10" customHeight="1" ht="12.75">
      <c r="A27" s="58" t="str">
        <f>"Gagne_"&amp;(ROW()-ROW(Bloc2_size))</f>
        <v>0</v>
      </c>
      <c r="B27" s="22" t="str">
        <f>IF(ISERROR(INDEX(Projects!$A$1:$EV$120,MATCH(INDIRECT("A"&amp;ROW()),Projects!$B:$B,0),4)),"",INDEX(Projects!$A$1:$EV$120,MATCH(INDIRECT("A"&amp;ROW()),Projects!$B:$B,0),4) &amp; " (" &amp; INDEX(Projects!$A$1:$EV$120,MATCH(INDIRECT("A"&amp;ROW()),Projects!$B:$B,0),128) &amp; ")")</f>
        <v>0</v>
      </c>
      <c r="C27" s="32" t="str">
        <f>IF(ISERROR(INDEX(Projects!$A$1:$EV$120,MATCH(INDIRECT("A"&amp;ROW()),Projects!$B:$B,0),102)),"",INDEX(Projects!$A$1:$EV$120,MATCH(INDIRECT("A"&amp;ROW()),Projects!$B:$B,0),102) &amp; " - " &amp; INDEX(Projects!$A$1:$EV$120,MATCH(INDIRECT("A"&amp;ROW()),Projects!$B:$B,0),6))</f>
        <v>0</v>
      </c>
      <c r="D27" s="32" t="str">
        <f>IF(ISERROR(INDEX(Projects!$A$1:$EV$120,MATCH(INDIRECT("A"&amp;ROW()),Projects!$B:$B,0),20)),"",IF(INDEX(Projects!$A$1:$EV$120,MATCH(INDIRECT("A"&amp;ROW()),Projects!$B:$B,0),20)="",INDEX(Projects!$A$1:$EV$120,MATCH(INDIRECT("A"&amp;ROW()),Projects!$B:$B,0),19),INDEX(Projects!$A$1:$EV$120,MATCH(INDIRECT("A"&amp;ROW()),Projects!$B:$B,0),20)))</f>
        <v>0</v>
      </c>
      <c r="E27" s="32" t="str">
        <f>IF(ISERROR(INDEX(Projects!$A$1:$EV$120,MATCH(INDIRECT("A"&amp;ROW()),Projects!$B:$B,0),27)),"",INDEX(Projects!$A$1:$EV$120,MATCH(INDIRECT("A"&amp;ROW()),Projects!$B:$B,0),27))</f>
        <v>0</v>
      </c>
      <c r="F27" s="32" t="str">
        <f>IF(ISERROR(INDEX(Projects!$A$1:$EV$120,MATCH(INDIRECT("A"&amp;ROW()),Projects!$B:$B,0),149)),"",INDEX(Projects!$A$1:$EV$120,MATCH(INDIRECT("A"&amp;ROW()),Projects!$B:$B,0),149))</f>
        <v>0</v>
      </c>
      <c r="G27" s="47" t="str">
        <f>IF(ISERROR(INDEX(Projects!$A$1:$EV$120,MATCH(INDIRECT("A"&amp;ROW()),Projects!$B:$B,0),12)),"",INDEX(Projects!$A$1:$EV$120,MATCH(INDIRECT("A"&amp;ROW()),Projects!$B:$B,0),12))</f>
        <v>0</v>
      </c>
      <c r="H27" s="49" t="str">
        <f>IF(ISERROR(INDEX(Projects!$A$1:$EV$120,MATCH(INDIRECT("A"&amp;ROW()),Projects!$B:$B,0),15)),"",INDEX(Projects!$A$1:$EV$120,MATCH(INDIRECT("A"&amp;ROW()),Projects!$B:$B,0),15))</f>
        <v>0</v>
      </c>
      <c r="I27" s="1"/>
    </row>
    <row r="28" spans="1:10" customHeight="1" ht="12.75">
      <c r="A28" s="58" t="str">
        <f>"Gagne_"&amp;(ROW()-ROW(Bloc2_size))</f>
        <v>0</v>
      </c>
      <c r="B28" s="22" t="str">
        <f>IF(ISERROR(INDEX(Projects!$A$1:$EV$120,MATCH(INDIRECT("A"&amp;ROW()),Projects!$B:$B,0),4)),"",INDEX(Projects!$A$1:$EV$120,MATCH(INDIRECT("A"&amp;ROW()),Projects!$B:$B,0),4) &amp; " (" &amp; INDEX(Projects!$A$1:$EV$120,MATCH(INDIRECT("A"&amp;ROW()),Projects!$B:$B,0),128) &amp; ")")</f>
        <v>0</v>
      </c>
      <c r="C28" s="32" t="str">
        <f>IF(ISERROR(INDEX(Projects!$A$1:$EV$120,MATCH(INDIRECT("A"&amp;ROW()),Projects!$B:$B,0),102)),"",INDEX(Projects!$A$1:$EV$120,MATCH(INDIRECT("A"&amp;ROW()),Projects!$B:$B,0),102) &amp; " - " &amp; INDEX(Projects!$A$1:$EV$120,MATCH(INDIRECT("A"&amp;ROW()),Projects!$B:$B,0),6))</f>
        <v>0</v>
      </c>
      <c r="D28" s="32" t="str">
        <f>IF(ISERROR(INDEX(Projects!$A$1:$EV$120,MATCH(INDIRECT("A"&amp;ROW()),Projects!$B:$B,0),20)),"",IF(INDEX(Projects!$A$1:$EV$120,MATCH(INDIRECT("A"&amp;ROW()),Projects!$B:$B,0),20)="",INDEX(Projects!$A$1:$EV$120,MATCH(INDIRECT("A"&amp;ROW()),Projects!$B:$B,0),19),INDEX(Projects!$A$1:$EV$120,MATCH(INDIRECT("A"&amp;ROW()),Projects!$B:$B,0),20)))</f>
        <v>0</v>
      </c>
      <c r="E28" s="32" t="str">
        <f>IF(ISERROR(INDEX(Projects!$A$1:$EV$120,MATCH(INDIRECT("A"&amp;ROW()),Projects!$B:$B,0),27)),"",INDEX(Projects!$A$1:$EV$120,MATCH(INDIRECT("A"&amp;ROW()),Projects!$B:$B,0),27))</f>
        <v>0</v>
      </c>
      <c r="F28" s="32" t="str">
        <f>IF(ISERROR(INDEX(Projects!$A$1:$EV$120,MATCH(INDIRECT("A"&amp;ROW()),Projects!$B:$B,0),149)),"",INDEX(Projects!$A$1:$EV$120,MATCH(INDIRECT("A"&amp;ROW()),Projects!$B:$B,0),149))</f>
        <v>0</v>
      </c>
      <c r="G28" s="47" t="str">
        <f>IF(ISERROR(INDEX(Projects!$A$1:$EV$120,MATCH(INDIRECT("A"&amp;ROW()),Projects!$B:$B,0),12)),"",INDEX(Projects!$A$1:$EV$120,MATCH(INDIRECT("A"&amp;ROW()),Projects!$B:$B,0),12))</f>
        <v>0</v>
      </c>
      <c r="H28" s="49" t="str">
        <f>IF(ISERROR(INDEX(Projects!$A$1:$EV$120,MATCH(INDIRECT("A"&amp;ROW()),Projects!$B:$B,0),15)),"",INDEX(Projects!$A$1:$EV$120,MATCH(INDIRECT("A"&amp;ROW()),Projects!$B:$B,0),15))</f>
        <v>0</v>
      </c>
      <c r="I28" s="1"/>
    </row>
    <row r="29" spans="1:10" customHeight="1" ht="12.75">
      <c r="A29" s="58" t="str">
        <f>"Gagne_"&amp;(ROW()-ROW(Bloc2_size))</f>
        <v>0</v>
      </c>
      <c r="B29" s="22" t="str">
        <f>IF(ISERROR(INDEX(Projects!$A$1:$EV$120,MATCH(INDIRECT("A"&amp;ROW()),Projects!$B:$B,0),4)),"",INDEX(Projects!$A$1:$EV$120,MATCH(INDIRECT("A"&amp;ROW()),Projects!$B:$B,0),4) &amp; " (" &amp; INDEX(Projects!$A$1:$EV$120,MATCH(INDIRECT("A"&amp;ROW()),Projects!$B:$B,0),128) &amp; ")")</f>
        <v>0</v>
      </c>
      <c r="C29" s="32" t="str">
        <f>IF(ISERROR(INDEX(Projects!$A$1:$EV$120,MATCH(INDIRECT("A"&amp;ROW()),Projects!$B:$B,0),102)),"",INDEX(Projects!$A$1:$EV$120,MATCH(INDIRECT("A"&amp;ROW()),Projects!$B:$B,0),102) &amp; " - " &amp; INDEX(Projects!$A$1:$EV$120,MATCH(INDIRECT("A"&amp;ROW()),Projects!$B:$B,0),6))</f>
        <v>0</v>
      </c>
      <c r="D29" s="32" t="str">
        <f>IF(ISERROR(INDEX(Projects!$A$1:$EV$120,MATCH(INDIRECT("A"&amp;ROW()),Projects!$B:$B,0),20)),"",IF(INDEX(Projects!$A$1:$EV$120,MATCH(INDIRECT("A"&amp;ROW()),Projects!$B:$B,0),20)="",INDEX(Projects!$A$1:$EV$120,MATCH(INDIRECT("A"&amp;ROW()),Projects!$B:$B,0),19),INDEX(Projects!$A$1:$EV$120,MATCH(INDIRECT("A"&amp;ROW()),Projects!$B:$B,0),20)))</f>
        <v>0</v>
      </c>
      <c r="E29" s="32" t="str">
        <f>IF(ISERROR(INDEX(Projects!$A$1:$EV$120,MATCH(INDIRECT("A"&amp;ROW()),Projects!$B:$B,0),27)),"",INDEX(Projects!$A$1:$EV$120,MATCH(INDIRECT("A"&amp;ROW()),Projects!$B:$B,0),27))</f>
        <v>0</v>
      </c>
      <c r="F29" s="32" t="str">
        <f>IF(ISERROR(INDEX(Projects!$A$1:$EV$120,MATCH(INDIRECT("A"&amp;ROW()),Projects!$B:$B,0),149)),"",INDEX(Projects!$A$1:$EV$120,MATCH(INDIRECT("A"&amp;ROW()),Projects!$B:$B,0),149))</f>
        <v>0</v>
      </c>
      <c r="G29" s="47" t="str">
        <f>IF(ISERROR(INDEX(Projects!$A$1:$EV$120,MATCH(INDIRECT("A"&amp;ROW()),Projects!$B:$B,0),12)),"",INDEX(Projects!$A$1:$EV$120,MATCH(INDIRECT("A"&amp;ROW()),Projects!$B:$B,0),12))</f>
        <v>0</v>
      </c>
      <c r="H29" s="49" t="str">
        <f>IF(ISERROR(INDEX(Projects!$A$1:$EV$120,MATCH(INDIRECT("A"&amp;ROW()),Projects!$B:$B,0),15)),"",INDEX(Projects!$A$1:$EV$120,MATCH(INDIRECT("A"&amp;ROW()),Projects!$B:$B,0),15))</f>
        <v>0</v>
      </c>
      <c r="I29" s="1"/>
    </row>
    <row r="30" spans="1:10" customHeight="1" ht="5.1">
      <c r="A30" s="25"/>
      <c r="B30" s="25"/>
      <c r="C30" s="25"/>
      <c r="D30" s="25"/>
      <c r="E30" s="25"/>
      <c r="F30" s="25"/>
      <c r="G30" s="36"/>
      <c r="H30" s="24"/>
      <c r="I30" s="25"/>
    </row>
    <row r="31" spans="1:10" customHeight="1" ht="18.75">
      <c r="A31" s="25"/>
      <c r="B31" s="25"/>
      <c r="C31" s="25"/>
      <c r="D31" s="25"/>
      <c r="E31" s="25"/>
      <c r="F31" s="25"/>
      <c r="G31" s="36"/>
      <c r="H31" s="51" t="str">
        <f>SUM(H25:H25)</f>
        <v>0</v>
      </c>
      <c r="I31" s="25"/>
    </row>
    <row r="32" spans="1:10" customHeight="1" ht="6.75">
      <c r="A32" s="8"/>
      <c r="B32" s="8"/>
      <c r="C32" s="8"/>
      <c r="D32" s="8"/>
      <c r="E32" s="8"/>
      <c r="F32" s="8"/>
      <c r="G32" s="8"/>
      <c r="H32" s="8"/>
      <c r="I32" s="8"/>
    </row>
    <row r="33" spans="1:10" customHeight="1" ht="18.75">
      <c r="A33" s="43"/>
      <c r="B33" s="7" t="s">
        <v>14</v>
      </c>
      <c r="C33" s="2"/>
      <c r="D33" s="17"/>
      <c r="E33" s="2"/>
      <c r="F33" s="2"/>
      <c r="G33" s="2"/>
      <c r="H33" s="2"/>
      <c r="I33" s="2"/>
    </row>
    <row r="34" spans="1:10" customHeight="1" ht="26.25">
      <c r="A34" s="56" t="str">
        <f>COUNTIF(Projects!A:A,"Perdu")</f>
        <v>0</v>
      </c>
      <c r="B34" s="13" t="s">
        <v>2</v>
      </c>
      <c r="C34" s="33" t="s">
        <v>9</v>
      </c>
      <c r="D34" s="13"/>
      <c r="E34" s="54" t="s">
        <v>15</v>
      </c>
      <c r="F34" s="54"/>
      <c r="G34" s="13" t="s">
        <v>4</v>
      </c>
      <c r="H34" s="41" t="inlineStr">
        <is>
          <r>
            <t xml:space="preserve">Volume éligible (</t>
          </r>
          <r>
            <rPr>
              <rFont val="Century Gothic"/>
              <b val="true"/>
              <i val="false"/>
              <strike val="false"/>
              <color rgb="FF33AA6E"/>
              <sz val="6"/>
              <u val="none"/>
            </rPr>
            <t xml:space="preserve">MWhc)</t>
          </r>
        </is>
      </c>
      <c r="I34" s="1"/>
    </row>
    <row r="35" spans="1:10" customHeight="1" ht="12.75">
      <c r="A35" s="59" t="str">
        <f>"Perdu_"&amp;(ROW()-ROW(Bloc3_size))</f>
        <v>0</v>
      </c>
      <c r="B35" s="22" t="str">
        <f>IF(ISERROR(INDEX(Projects!$A$1:$EV$120,MATCH(INDIRECT("A"&amp;ROW()),Projects!$B:$B,0),4)),"",INDEX(Projects!$A$1:$EV$120,MATCH(INDIRECT("A"&amp;ROW()),Projects!$B:$B,0),4) &amp; " (" &amp; INDEX(Projects!$A$1:$EV$120,MATCH(INDIRECT("A"&amp;ROW()),Projects!$B:$B,0),128) &amp; ")")</f>
        <v>0</v>
      </c>
      <c r="C35" s="32" t="str">
        <f>IF(ISERROR(INDEX(Projects!$A$1:$EV$120,MATCH(INDIRECT("A"&amp;ROW()),Projects!$B:$B,0),102)),"",INDEX(Projects!$A$1:$EV$120,MATCH(INDIRECT("A"&amp;ROW()),Projects!$B:$B,0),102) &amp; " - " &amp; INDEX(Projects!$A$1:$EV$120,MATCH(INDIRECT("A"&amp;ROW()),Projects!$B:$B,0),6))</f>
        <v>0</v>
      </c>
      <c r="D35" s="38"/>
      <c r="E35" s="55"/>
      <c r="F35" s="55"/>
      <c r="G35" s="47" t="str">
        <f>IF(ISERROR(INDEX(Projects!$A$1:$EV$120,MATCH(INDIRECT("A"&amp;ROW()),Projects!$B:$B,0),47)),"",INDEX(Projects!$A$1:$EV$120,MATCH(INDIRECT("A"&amp;ROW()),Projects!$B:$B,0),47))</f>
        <v>0</v>
      </c>
      <c r="H35" s="48" t="str">
        <f>IF(ISERROR(INDEX(Projects!$A$1:$EV$120,MATCH(INDIRECT("A"&amp;ROW()),Projects!$B:$B,0),23)),"",INDEX(Projects!$A$1:$EV$120,MATCH(INDIRECT("A"&amp;ROW()),Projects!$B:$B,0),23))</f>
        <v>0</v>
      </c>
      <c r="I35" s="1"/>
      <c r="J35"/>
    </row>
    <row r="36" spans="1:10" customHeight="1" ht="12.75">
      <c r="A36" s="59" t="str">
        <f>"Perdu_"&amp;(ROW()-ROW(Bloc3_size))</f>
        <v>0</v>
      </c>
      <c r="B36" s="22" t="str">
        <f>IF(ISERROR(INDEX(Projects!$A$1:$EV$120,MATCH(INDIRECT("A"&amp;ROW()),Projects!$B:$B,0),4)),"",INDEX(Projects!$A$1:$EV$120,MATCH(INDIRECT("A"&amp;ROW()),Projects!$B:$B,0),4) &amp; " (" &amp; INDEX(Projects!$A$1:$EV$120,MATCH(INDIRECT("A"&amp;ROW()),Projects!$B:$B,0),128) &amp; ")")</f>
        <v>0</v>
      </c>
      <c r="C36" s="32" t="str">
        <f>IF(ISERROR(INDEX(Projects!$A$1:$EV$120,MATCH(INDIRECT("A"&amp;ROW()),Projects!$B:$B,0),102)),"",INDEX(Projects!$A$1:$EV$120,MATCH(INDIRECT("A"&amp;ROW()),Projects!$B:$B,0),102) &amp; " - " &amp; INDEX(Projects!$A$1:$EV$120,MATCH(INDIRECT("A"&amp;ROW()),Projects!$B:$B,0),6))</f>
        <v>0</v>
      </c>
      <c r="D36" s="38"/>
      <c r="E36" s="55"/>
      <c r="F36" s="55"/>
      <c r="G36" s="47" t="str">
        <f>IF(ISERROR(INDEX(Projects!$A$1:$EV$120,MATCH(INDIRECT("A"&amp;ROW()),Projects!$B:$B,0),47)),"",INDEX(Projects!$A$1:$EV$120,MATCH(INDIRECT("A"&amp;ROW()),Projects!$B:$B,0),47))</f>
        <v>0</v>
      </c>
      <c r="H36" s="48" t="str">
        <f>IF(ISERROR(INDEX(Projects!$A$1:$EV$120,MATCH(INDIRECT("A"&amp;ROW()),Projects!$B:$B,0),23)),"",INDEX(Projects!$A$1:$EV$120,MATCH(INDIRECT("A"&amp;ROW()),Projects!$B:$B,0),23))</f>
        <v>0</v>
      </c>
      <c r="I36" s="1"/>
    </row>
    <row r="37" spans="1:10" customHeight="1" ht="12.75">
      <c r="A37" s="59" t="str">
        <f>"Perdu_"&amp;(ROW()-ROW(Bloc3_size))</f>
        <v>0</v>
      </c>
      <c r="B37" s="22" t="str">
        <f>IF(ISERROR(INDEX(Projects!$A$1:$EV$120,MATCH(INDIRECT("A"&amp;ROW()),Projects!$B:$B,0),4)),"",INDEX(Projects!$A$1:$EV$120,MATCH(INDIRECT("A"&amp;ROW()),Projects!$B:$B,0),4) &amp; " (" &amp; INDEX(Projects!$A$1:$EV$120,MATCH(INDIRECT("A"&amp;ROW()),Projects!$B:$B,0),128) &amp; ")")</f>
        <v>0</v>
      </c>
      <c r="C37" s="32" t="str">
        <f>IF(ISERROR(INDEX(Projects!$A$1:$EV$120,MATCH(INDIRECT("A"&amp;ROW()),Projects!$B:$B,0),102)),"",INDEX(Projects!$A$1:$EV$120,MATCH(INDIRECT("A"&amp;ROW()),Projects!$B:$B,0),102) &amp; " - " &amp; INDEX(Projects!$A$1:$EV$120,MATCH(INDIRECT("A"&amp;ROW()),Projects!$B:$B,0),6))</f>
        <v>0</v>
      </c>
      <c r="D37" s="38"/>
      <c r="E37" s="55"/>
      <c r="F37" s="55"/>
      <c r="G37" s="47" t="str">
        <f>IF(ISERROR(INDEX(Projects!$A$1:$EV$120,MATCH(INDIRECT("A"&amp;ROW()),Projects!$B:$B,0),47)),"",INDEX(Projects!$A$1:$EV$120,MATCH(INDIRECT("A"&amp;ROW()),Projects!$B:$B,0),47))</f>
        <v>0</v>
      </c>
      <c r="H37" s="48" t="str">
        <f>IF(ISERROR(INDEX(Projects!$A$1:$EV$120,MATCH(INDIRECT("A"&amp;ROW()),Projects!$B:$B,0),23)),"",INDEX(Projects!$A$1:$EV$120,MATCH(INDIRECT("A"&amp;ROW()),Projects!$B:$B,0),23))</f>
        <v>0</v>
      </c>
      <c r="I37" s="1"/>
    </row>
    <row r="38" spans="1:10" customHeight="1" ht="12.75">
      <c r="A38" s="59" t="str">
        <f>"Perdu_"&amp;(ROW()-ROW(Bloc3_size))</f>
        <v>0</v>
      </c>
      <c r="B38" s="22" t="str">
        <f>IF(ISERROR(INDEX(Projects!$A$1:$EV$120,MATCH(INDIRECT("A"&amp;ROW()),Projects!$B:$B,0),4)),"",INDEX(Projects!$A$1:$EV$120,MATCH(INDIRECT("A"&amp;ROW()),Projects!$B:$B,0),4) &amp; " (" &amp; INDEX(Projects!$A$1:$EV$120,MATCH(INDIRECT("A"&amp;ROW()),Projects!$B:$B,0),128) &amp; ")")</f>
        <v>0</v>
      </c>
      <c r="C38" s="32" t="str">
        <f>IF(ISERROR(INDEX(Projects!$A$1:$EV$120,MATCH(INDIRECT("A"&amp;ROW()),Projects!$B:$B,0),102)),"",INDEX(Projects!$A$1:$EV$120,MATCH(INDIRECT("A"&amp;ROW()),Projects!$B:$B,0),102) &amp; " - " &amp; INDEX(Projects!$A$1:$EV$120,MATCH(INDIRECT("A"&amp;ROW()),Projects!$B:$B,0),6))</f>
        <v>0</v>
      </c>
      <c r="D38" s="38"/>
      <c r="E38" s="55"/>
      <c r="F38" s="55"/>
      <c r="G38" s="47" t="str">
        <f>IF(ISERROR(INDEX(Projects!$A$1:$EV$120,MATCH(INDIRECT("A"&amp;ROW()),Projects!$B:$B,0),47)),"",INDEX(Projects!$A$1:$EV$120,MATCH(INDIRECT("A"&amp;ROW()),Projects!$B:$B,0),47))</f>
        <v>0</v>
      </c>
      <c r="H38" s="48" t="str">
        <f>IF(ISERROR(INDEX(Projects!$A$1:$EV$120,MATCH(INDIRECT("A"&amp;ROW()),Projects!$B:$B,0),23)),"",INDEX(Projects!$A$1:$EV$120,MATCH(INDIRECT("A"&amp;ROW()),Projects!$B:$B,0),23))</f>
        <v>0</v>
      </c>
      <c r="I38" s="1"/>
    </row>
    <row r="39" spans="1:10" customHeight="1" ht="5.1">
      <c r="A39" s="26"/>
      <c r="B39" s="26"/>
      <c r="C39" s="26"/>
      <c r="D39" s="26"/>
      <c r="E39" s="26"/>
      <c r="F39" s="26"/>
      <c r="G39" s="26"/>
      <c r="H39" s="39"/>
      <c r="I39" s="26"/>
      <c r="J39" s="27"/>
    </row>
    <row r="40" spans="1:10" customHeight="1" ht="12">
      <c r="A40" s="11"/>
      <c r="B40" s="1"/>
      <c r="C40" s="1"/>
      <c r="D40" s="1"/>
      <c r="E40" s="1"/>
      <c r="F40" s="40"/>
      <c r="G40" s="40"/>
      <c r="H40" s="44" t="str">
        <f>SUM(H35:H35)</f>
        <v>0</v>
      </c>
      <c r="I40" s="1"/>
    </row>
    <row r="41" spans="1:10" customHeight="1" ht="6.75">
      <c r="A41" s="1"/>
      <c r="B41" s="1"/>
      <c r="C41" s="1"/>
      <c r="D41" s="1"/>
      <c r="E41" s="1"/>
      <c r="F41" s="1"/>
      <c r="G41" s="1"/>
      <c r="H41" s="1"/>
      <c r="I41" s="1"/>
    </row>
    <row r="42" spans="1:10" customHeight="1" ht="18.75">
      <c r="A42" s="43"/>
      <c r="B42" s="14" t="s">
        <v>17</v>
      </c>
      <c r="C42" s="12"/>
      <c r="D42" s="12"/>
      <c r="E42" s="12"/>
      <c r="F42" s="12"/>
      <c r="G42" s="12"/>
      <c r="H42" s="12"/>
      <c r="I42" s="12"/>
    </row>
    <row r="43" spans="1:10">
      <c r="A43" s="1"/>
      <c r="B43" s="35"/>
      <c r="C43" s="1"/>
      <c r="D43" s="1"/>
      <c r="E43" s="1"/>
      <c r="F43" s="1"/>
      <c r="G43" s="1"/>
      <c r="H43" s="1"/>
      <c r="I43" s="1"/>
    </row>
    <row r="44" spans="1:10" customHeight="1" ht="26.25">
      <c r="A44" s="1"/>
      <c r="B44" s="52"/>
      <c r="C44" s="52"/>
      <c r="D44" s="52"/>
      <c r="E44" s="52"/>
      <c r="F44" s="52"/>
      <c r="G44" s="52"/>
      <c r="H44" s="52"/>
      <c r="I44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44:H44"/>
    <mergeCell ref="G4:H4"/>
    <mergeCell ref="G7:H7"/>
    <mergeCell ref="E34:F34"/>
    <mergeCell ref="E35:F35"/>
  </mergeCells>
  <printOptions gridLines="false" gridLinesSet="true"/>
  <pageMargins left="0.23622047244094" right="0.23622047244094" top="1.3385826771654" bottom="0.74803149606299" header="0.70866141732283" footer="0.31496062992126"/>
  <pageSetup paperSize="9" orientation="portrait" scale="100" fitToHeight="1" fitToWidth="1" pageOrder="downThenOver" r:id="rId1"/>
  <headerFooter differentOddEven="false" differentFirst="false" scaleWithDoc="true" alignWithMargins="true">
    <oddHeader>&amp;L&amp;"System Font,Normal"&amp;10&amp;K000000&amp;G&amp;C&amp;"Century Gothic Bold Italic,Normal"&amp;11&amp;K33AA6E
&amp;"Century Gothic Bold Italic,Gras"REPORTING ACTIVITÉ COURANTE&amp;R&amp;"Century Gothic,Normal"&amp;10 &amp;K304445
&amp;D</oddHeader>
    <oddFooter>&amp;L&amp;"Century Gothic,Gras"&amp;9&amp;K33AA6EProjets AlphaCEE&amp;C
&amp;"Century Gothic,Gras italique"&amp;9&amp;K33AA6EREPORTING ACTIVITÉ COURANTE&amp;R&amp;"Century Gothic,Gras"&amp;10&amp;K33AA6E&amp;P / &amp;N</oddFooter>
    <evenHeader/>
    <evenFooter/>
    <firstHeader/>
    <firstFooter/>
  </headerFooter>
  <legacyDrawingHF r:id="rId_headerfooter_vml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 filterMode="1">
    <outlinePr summaryBelow="1" summaryRight="1"/>
  </sheetPr>
  <dimension ref="A1:FM79"/>
  <sheetViews>
    <sheetView tabSelected="0" workbookViewId="0" showGridLines="true" showRowColHeaders="1">
      <selection activeCell="A1" sqref="A1:EV1"/>
    </sheetView>
  </sheetViews>
  <sheetFormatPr defaultRowHeight="14.4" defaultColWidth="9" outlineLevelRow="0" outlineLevelCol="0"/>
  <cols>
    <col min="1" max="1" width="14.625" customWidth="true" style="0"/>
    <col min="2" max="2" width="12.25" customWidth="true" style="0"/>
    <col min="3" max="3" width="24.625" customWidth="true" style="0"/>
    <col min="4" max="4" width="18.625" customWidth="true" style="0"/>
    <col min="5" max="5" width="12.125" customWidth="true" style="0"/>
    <col min="6" max="6" width="15" customWidth="true" style="0"/>
    <col min="9" max="9" width="12.25" customWidth="true" style="0"/>
    <col min="11" max="11" width="26.875" customWidth="true" style="0"/>
    <col min="12" max="12" width="23.25" customWidth="true" style="0"/>
  </cols>
  <sheetData>
    <row r="1" spans="1:169">
      <c r="C1" s="45" t="s">
        <v>18</v>
      </c>
      <c r="D1" t="s">
        <v>19</v>
      </c>
      <c r="E1" t="s">
        <v>20</v>
      </c>
      <c r="F1" t="s">
        <v>21</v>
      </c>
      <c r="G1" t="s">
        <v>22</v>
      </c>
      <c r="H1" t="s">
        <v>23</v>
      </c>
      <c r="I1" t="s">
        <v>24</v>
      </c>
      <c r="J1" t="s">
        <v>25</v>
      </c>
      <c r="K1" t="s">
        <v>26</v>
      </c>
      <c r="L1" t="s">
        <v>27</v>
      </c>
      <c r="M1" t="s">
        <v>28</v>
      </c>
      <c r="N1" t="s">
        <v>29</v>
      </c>
      <c r="O1" t="s">
        <v>30</v>
      </c>
      <c r="P1" t="s">
        <v>31</v>
      </c>
      <c r="Q1" t="s">
        <v>32</v>
      </c>
      <c r="R1" t="s">
        <v>33</v>
      </c>
      <c r="S1" t="s">
        <v>34</v>
      </c>
      <c r="T1" t="s">
        <v>35</v>
      </c>
      <c r="U1" t="s">
        <v>36</v>
      </c>
      <c r="V1" t="s">
        <v>37</v>
      </c>
      <c r="W1" t="s">
        <v>38</v>
      </c>
      <c r="X1" t="s">
        <v>39</v>
      </c>
      <c r="Y1" s="45" t="s">
        <v>40</v>
      </c>
      <c r="Z1" t="s">
        <v>41</v>
      </c>
      <c r="AA1" t="s">
        <v>42</v>
      </c>
      <c r="AB1" t="s">
        <v>43</v>
      </c>
      <c r="AC1" t="s">
        <v>44</v>
      </c>
      <c r="AD1" t="s">
        <v>45</v>
      </c>
      <c r="AE1" t="s">
        <v>46</v>
      </c>
      <c r="AF1" t="s">
        <v>47</v>
      </c>
      <c r="AG1" t="s">
        <v>48</v>
      </c>
      <c r="AH1" t="s">
        <v>49</v>
      </c>
      <c r="AI1" t="s">
        <v>50</v>
      </c>
      <c r="AJ1" t="s">
        <v>51</v>
      </c>
      <c r="AK1" t="s">
        <v>52</v>
      </c>
      <c r="AL1" t="s">
        <v>53</v>
      </c>
      <c r="AM1" t="s">
        <v>54</v>
      </c>
      <c r="AN1" t="s">
        <v>55</v>
      </c>
      <c r="AO1" t="s">
        <v>56</v>
      </c>
      <c r="AP1" t="s">
        <v>57</v>
      </c>
      <c r="AQ1" t="s">
        <v>58</v>
      </c>
      <c r="AR1" t="s">
        <v>59</v>
      </c>
      <c r="AS1" t="s">
        <v>60</v>
      </c>
      <c r="AT1" t="s">
        <v>61</v>
      </c>
      <c r="AU1" t="s">
        <v>62</v>
      </c>
      <c r="AV1" t="s">
        <v>63</v>
      </c>
      <c r="AW1" t="s">
        <v>64</v>
      </c>
      <c r="AX1" t="s">
        <v>65</v>
      </c>
      <c r="AY1" t="s">
        <v>66</v>
      </c>
      <c r="AZ1" t="s">
        <v>67</v>
      </c>
      <c r="BA1" t="s">
        <v>68</v>
      </c>
      <c r="BB1" t="s">
        <v>69</v>
      </c>
      <c r="BC1" t="s">
        <v>70</v>
      </c>
      <c r="BD1" t="s">
        <v>71</v>
      </c>
      <c r="BE1" t="s">
        <v>72</v>
      </c>
      <c r="BF1" t="s">
        <v>73</v>
      </c>
      <c r="BG1" t="s">
        <v>74</v>
      </c>
      <c r="BH1" t="s">
        <v>75</v>
      </c>
      <c r="BI1" t="s">
        <v>76</v>
      </c>
      <c r="BJ1" t="s">
        <v>77</v>
      </c>
      <c r="BK1" t="s">
        <v>78</v>
      </c>
      <c r="BL1" t="s">
        <v>79</v>
      </c>
      <c r="BM1" t="s">
        <v>80</v>
      </c>
      <c r="BN1" t="s">
        <v>81</v>
      </c>
      <c r="BO1" t="s">
        <v>82</v>
      </c>
      <c r="BP1" t="s">
        <v>83</v>
      </c>
      <c r="BQ1" t="s">
        <v>84</v>
      </c>
      <c r="BR1" t="s">
        <v>85</v>
      </c>
      <c r="BS1" t="s">
        <v>86</v>
      </c>
      <c r="BT1" t="s">
        <v>87</v>
      </c>
      <c r="BU1" t="s">
        <v>88</v>
      </c>
      <c r="BV1" t="s">
        <v>89</v>
      </c>
      <c r="BW1" t="s">
        <v>90</v>
      </c>
      <c r="BX1" t="s">
        <v>91</v>
      </c>
      <c r="BY1" t="s">
        <v>92</v>
      </c>
      <c r="BZ1" t="s">
        <v>93</v>
      </c>
      <c r="CA1" t="s">
        <v>94</v>
      </c>
      <c r="CB1" t="s">
        <v>95</v>
      </c>
      <c r="CC1" t="s">
        <v>96</v>
      </c>
      <c r="CD1" t="s">
        <v>97</v>
      </c>
      <c r="CE1" t="s">
        <v>98</v>
      </c>
      <c r="CF1" t="s">
        <v>99</v>
      </c>
      <c r="CG1" t="s">
        <v>100</v>
      </c>
      <c r="CH1" t="s">
        <v>101</v>
      </c>
      <c r="CI1" t="s">
        <v>102</v>
      </c>
      <c r="CJ1" t="s">
        <v>103</v>
      </c>
      <c r="CK1" t="s">
        <v>104</v>
      </c>
      <c r="CL1" t="s">
        <v>105</v>
      </c>
      <c r="CM1" t="s">
        <v>106</v>
      </c>
      <c r="CN1" t="s">
        <v>107</v>
      </c>
      <c r="CO1" t="s">
        <v>108</v>
      </c>
      <c r="CP1" t="s">
        <v>109</v>
      </c>
      <c r="CQ1" t="s">
        <v>110</v>
      </c>
      <c r="CR1" t="s">
        <v>111</v>
      </c>
      <c r="CS1" t="s">
        <v>112</v>
      </c>
      <c r="CT1" t="s">
        <v>113</v>
      </c>
      <c r="CU1" t="s">
        <v>114</v>
      </c>
      <c r="CV1" t="s">
        <v>115</v>
      </c>
      <c r="CW1" t="s">
        <v>116</v>
      </c>
      <c r="CX1" t="s">
        <v>117</v>
      </c>
      <c r="CY1" t="s">
        <v>118</v>
      </c>
      <c r="CZ1" t="s">
        <v>119</v>
      </c>
      <c r="DA1" t="s">
        <v>120</v>
      </c>
      <c r="DB1" t="s">
        <v>121</v>
      </c>
      <c r="DC1" t="s">
        <v>122</v>
      </c>
      <c r="DD1" t="s">
        <v>123</v>
      </c>
      <c r="DE1" t="s">
        <v>124</v>
      </c>
      <c r="DF1" t="s">
        <v>125</v>
      </c>
      <c r="DG1" t="s">
        <v>126</v>
      </c>
      <c r="DH1" t="s">
        <v>127</v>
      </c>
      <c r="DI1" t="s">
        <v>128</v>
      </c>
      <c r="DJ1" t="s">
        <v>129</v>
      </c>
      <c r="DK1" t="s">
        <v>130</v>
      </c>
      <c r="DL1" t="s">
        <v>131</v>
      </c>
      <c r="DM1" t="s">
        <v>132</v>
      </c>
      <c r="DN1" t="s">
        <v>133</v>
      </c>
      <c r="DO1" t="s">
        <v>134</v>
      </c>
      <c r="DP1" t="s">
        <v>135</v>
      </c>
      <c r="DQ1" t="s">
        <v>136</v>
      </c>
      <c r="DR1" t="s">
        <v>137</v>
      </c>
      <c r="DS1" t="s">
        <v>138</v>
      </c>
      <c r="DT1" t="s">
        <v>139</v>
      </c>
      <c r="DU1" t="s">
        <v>140</v>
      </c>
      <c r="DV1" t="s">
        <v>141</v>
      </c>
      <c r="DW1" t="s">
        <v>142</v>
      </c>
      <c r="DX1" t="s">
        <v>143</v>
      </c>
      <c r="DY1" t="s">
        <v>144</v>
      </c>
      <c r="DZ1" t="s">
        <v>145</v>
      </c>
      <c r="EA1" t="s">
        <v>146</v>
      </c>
      <c r="EB1" t="s">
        <v>147</v>
      </c>
      <c r="EC1" t="s">
        <v>148</v>
      </c>
      <c r="ED1" t="s">
        <v>149</v>
      </c>
      <c r="EE1" t="s">
        <v>150</v>
      </c>
      <c r="EF1" t="s">
        <v>151</v>
      </c>
      <c r="EG1" t="s">
        <v>152</v>
      </c>
      <c r="EH1" t="s">
        <v>153</v>
      </c>
      <c r="EI1" t="s">
        <v>154</v>
      </c>
      <c r="EJ1" t="s">
        <v>155</v>
      </c>
      <c r="EK1" t="s">
        <v>156</v>
      </c>
      <c r="EL1" t="s">
        <v>148</v>
      </c>
      <c r="EM1" t="s">
        <v>157</v>
      </c>
      <c r="EN1" t="s">
        <v>158</v>
      </c>
      <c r="EO1" t="s">
        <v>159</v>
      </c>
      <c r="EP1" t="s">
        <v>160</v>
      </c>
      <c r="EQ1" t="s">
        <v>161</v>
      </c>
      <c r="ER1" s="27" t="s">
        <v>149</v>
      </c>
      <c r="ES1" s="27" t="s">
        <v>150</v>
      </c>
      <c r="ET1" s="27" t="s">
        <v>151</v>
      </c>
      <c r="EU1" s="27" t="s">
        <v>152</v>
      </c>
      <c r="EV1" s="27" t="s">
        <v>153</v>
      </c>
      <c r="EW1" s="27" t="s">
        <v>154</v>
      </c>
      <c r="EX1" s="27" t="s">
        <v>155</v>
      </c>
      <c r="EY1" s="27" t="s">
        <v>162</v>
      </c>
      <c r="EZ1" s="27" t="s">
        <v>163</v>
      </c>
      <c r="FA1" s="27" t="s">
        <v>164</v>
      </c>
      <c r="FB1" s="27" t="s">
        <v>165</v>
      </c>
      <c r="FC1" s="27" t="s">
        <v>166</v>
      </c>
      <c r="FD1" s="27" t="s">
        <v>167</v>
      </c>
      <c r="FE1" s="27" t="s">
        <v>168</v>
      </c>
      <c r="FF1" s="27" t="s">
        <v>169</v>
      </c>
      <c r="FG1" s="27" t="s">
        <v>170</v>
      </c>
      <c r="FH1" s="27" t="s">
        <v>171</v>
      </c>
      <c r="FI1" s="27" t="s">
        <v>172</v>
      </c>
      <c r="FJ1" s="27" t="s">
        <v>173</v>
      </c>
      <c r="FK1" s="27" t="s">
        <v>174</v>
      </c>
      <c r="FL1" s="27" t="s">
        <v>175</v>
      </c>
      <c r="FM1" s="27" t="s">
        <v>156</v>
      </c>
    </row>
    <row r="2" spans="1:169">
      <c r="A2" s="27" t="str">
        <f>IF(C2&lt;4,"Opportunite",IF(AND(C2&gt;3,C2&lt;9),"Gagne","Perdu"))</f>
        <v>0</v>
      </c>
      <c r="B2" t="str">
        <f>A2&amp;"_"&amp;COUNTIF($A$2:A2,A2)</f>
        <v>0</v>
      </c>
      <c r="C2">
        <v>10</v>
      </c>
      <c r="D2" s="45" t="s">
        <v>176</v>
      </c>
      <c r="E2" s="45" t="s">
        <v>177</v>
      </c>
      <c r="F2" t="s">
        <v>178</v>
      </c>
      <c r="L2" t="s">
        <v>179</v>
      </c>
      <c r="M2" t="s">
        <v>180</v>
      </c>
      <c r="N2">
        <v>0.0</v>
      </c>
      <c r="O2">
        <v>6.0</v>
      </c>
      <c r="Q2">
        <v>0</v>
      </c>
      <c r="U2" t="s">
        <v>181</v>
      </c>
      <c r="V2" t="s">
        <v>182</v>
      </c>
      <c r="W2">
        <v>0.0</v>
      </c>
      <c r="X2">
        <v>0.0</v>
      </c>
      <c r="Z2" t="s">
        <v>183</v>
      </c>
      <c r="AC2">
        <v>29</v>
      </c>
      <c r="AF2" t="s">
        <v>184</v>
      </c>
      <c r="AG2">
        <v>0.0</v>
      </c>
      <c r="AJ2">
        <v>0.0</v>
      </c>
      <c r="BC2" t="s">
        <v>185</v>
      </c>
      <c r="BD2" t="s">
        <v>186</v>
      </c>
      <c r="BE2" t="s">
        <v>187</v>
      </c>
      <c r="BG2" t="s">
        <v>188</v>
      </c>
      <c r="BH2">
        <v>0</v>
      </c>
      <c r="BI2" t="s">
        <v>189</v>
      </c>
      <c r="BJ2" t="s">
        <v>190</v>
      </c>
      <c r="BK2" t="s">
        <v>191</v>
      </c>
      <c r="BM2">
        <v>0</v>
      </c>
      <c r="BN2">
        <v>357200054</v>
      </c>
      <c r="BQ2" t="s">
        <v>192</v>
      </c>
      <c r="BV2" t="s">
        <v>193</v>
      </c>
      <c r="BW2">
        <v>35720005400017</v>
      </c>
      <c r="BX2" t="s">
        <v>194</v>
      </c>
      <c r="BY2">
        <v>62136</v>
      </c>
      <c r="BZ2" t="s">
        <v>195</v>
      </c>
      <c r="CA2" t="s">
        <v>196</v>
      </c>
      <c r="CB2" t="s">
        <v>197</v>
      </c>
      <c r="CF2">
        <v>8812908.0</v>
      </c>
      <c r="CG2" t="s">
        <v>198</v>
      </c>
      <c r="CH2" t="s">
        <v>199</v>
      </c>
      <c r="CI2" t="s">
        <v>194</v>
      </c>
      <c r="CJ2">
        <v>62136</v>
      </c>
      <c r="CK2" t="s">
        <v>195</v>
      </c>
      <c r="CL2">
        <v>357200054</v>
      </c>
      <c r="CM2" t="s">
        <v>197</v>
      </c>
      <c r="CO2" t="s">
        <v>200</v>
      </c>
      <c r="CP2" t="s">
        <v>201</v>
      </c>
      <c r="CR2" t="s">
        <v>202</v>
      </c>
      <c r="CS2" t="s">
        <v>197</v>
      </c>
      <c r="CT2">
        <v>35720005400066</v>
      </c>
      <c r="CU2" t="s">
        <v>203</v>
      </c>
      <c r="CV2">
        <v>67930</v>
      </c>
      <c r="CW2" t="s">
        <v>204</v>
      </c>
      <c r="CX2" t="s">
        <v>196</v>
      </c>
      <c r="CY2" t="s">
        <v>205</v>
      </c>
      <c r="CZ2">
        <v>357200054</v>
      </c>
      <c r="DA2" t="s">
        <v>194</v>
      </c>
      <c r="DB2">
        <v>62136</v>
      </c>
      <c r="DC2" t="s">
        <v>195</v>
      </c>
      <c r="DD2">
        <v>357200054</v>
      </c>
      <c r="DE2" t="s">
        <v>197</v>
      </c>
    </row>
    <row r="3" spans="1:169">
      <c r="A3" s="27" t="str">
        <f>IF(C3&lt;4,"Opportunite",IF(AND(C3&gt;3,C3&lt;9),"Gagne","Perdu"))</f>
        <v>0</v>
      </c>
      <c r="B3" s="27" t="str">
        <f>A3&amp;"_"&amp;COUNTIF($A$2:A3,A3)</f>
        <v>0</v>
      </c>
      <c r="C3">
        <v>1</v>
      </c>
      <c r="D3" t="s">
        <v>206</v>
      </c>
      <c r="E3" t="s">
        <v>207</v>
      </c>
      <c r="F3" t="s">
        <v>208</v>
      </c>
      <c r="H3" t="s">
        <v>209</v>
      </c>
      <c r="L3" t="s">
        <v>210</v>
      </c>
      <c r="M3" t="s">
        <v>180</v>
      </c>
      <c r="N3">
        <v>0.0</v>
      </c>
      <c r="O3">
        <v>0.0</v>
      </c>
      <c r="Q3">
        <v>0</v>
      </c>
      <c r="S3" t="s">
        <v>211</v>
      </c>
      <c r="U3" t="s">
        <v>181</v>
      </c>
      <c r="V3" t="s">
        <v>182</v>
      </c>
      <c r="W3">
        <v>0.0</v>
      </c>
      <c r="X3">
        <v>0.0</v>
      </c>
      <c r="Z3" t="s">
        <v>183</v>
      </c>
      <c r="AC3">
        <v>30</v>
      </c>
      <c r="AE3">
        <v>0.0</v>
      </c>
      <c r="AF3" t="s">
        <v>184</v>
      </c>
      <c r="AG3">
        <v>0.0</v>
      </c>
      <c r="AJ3">
        <v>0.0</v>
      </c>
      <c r="AM3">
        <v>0.0</v>
      </c>
      <c r="AN3" t="s">
        <v>212</v>
      </c>
      <c r="AS3">
        <v>0.0</v>
      </c>
      <c r="AT3" t="s">
        <v>213</v>
      </c>
      <c r="AY3">
        <v>0.0</v>
      </c>
      <c r="AZ3">
        <v>0.0</v>
      </c>
      <c r="BA3">
        <v>0.0</v>
      </c>
      <c r="BC3" t="s">
        <v>185</v>
      </c>
      <c r="BD3" t="s">
        <v>186</v>
      </c>
      <c r="BE3" t="s">
        <v>187</v>
      </c>
      <c r="BG3" t="s">
        <v>188</v>
      </c>
      <c r="BH3">
        <v>0</v>
      </c>
      <c r="BI3" t="s">
        <v>189</v>
      </c>
      <c r="BJ3" t="s">
        <v>190</v>
      </c>
      <c r="BK3" t="s">
        <v>191</v>
      </c>
      <c r="BM3">
        <v>0</v>
      </c>
      <c r="BN3">
        <v>357200054</v>
      </c>
      <c r="BQ3" t="s">
        <v>192</v>
      </c>
      <c r="BV3" t="s">
        <v>193</v>
      </c>
      <c r="BW3">
        <v>35720005400017</v>
      </c>
      <c r="BX3" t="s">
        <v>194</v>
      </c>
      <c r="BY3">
        <v>62136</v>
      </c>
      <c r="BZ3" t="s">
        <v>195</v>
      </c>
      <c r="CA3" t="s">
        <v>196</v>
      </c>
      <c r="CB3" t="s">
        <v>197</v>
      </c>
      <c r="CF3">
        <v>8812908.0</v>
      </c>
      <c r="CG3" t="s">
        <v>198</v>
      </c>
      <c r="CH3" t="s">
        <v>199</v>
      </c>
      <c r="CI3" t="s">
        <v>194</v>
      </c>
      <c r="CJ3">
        <v>62136</v>
      </c>
      <c r="CK3" t="s">
        <v>195</v>
      </c>
      <c r="CL3">
        <v>357200054</v>
      </c>
      <c r="CM3" t="s">
        <v>197</v>
      </c>
      <c r="CO3" t="s">
        <v>200</v>
      </c>
      <c r="CP3" t="s">
        <v>201</v>
      </c>
      <c r="CR3" t="s">
        <v>202</v>
      </c>
      <c r="CS3" t="s">
        <v>197</v>
      </c>
      <c r="CT3">
        <v>35720005400066</v>
      </c>
      <c r="CU3" t="s">
        <v>203</v>
      </c>
      <c r="CV3">
        <v>67930</v>
      </c>
      <c r="CW3" t="s">
        <v>204</v>
      </c>
      <c r="CX3" t="s">
        <v>196</v>
      </c>
      <c r="CY3" t="s">
        <v>205</v>
      </c>
      <c r="CZ3">
        <v>357200054</v>
      </c>
      <c r="DA3" t="s">
        <v>194</v>
      </c>
      <c r="DB3">
        <v>62136</v>
      </c>
      <c r="DC3" t="s">
        <v>195</v>
      </c>
      <c r="DD3">
        <v>357200054</v>
      </c>
      <c r="DE3" t="s">
        <v>197</v>
      </c>
    </row>
    <row r="4" spans="1:169">
      <c r="A4" s="27" t="str">
        <f>IF(C4&lt;4,"Opportunite",IF(AND(C4&gt;3,C4&lt;9),"Gagne","Perdu"))</f>
        <v>0</v>
      </c>
      <c r="B4" s="27" t="str">
        <f>A4&amp;"_"&amp;COUNTIF($A$2:A4,A4)</f>
        <v>0</v>
      </c>
      <c r="C4">
        <v>8</v>
      </c>
      <c r="D4" t="s">
        <v>214</v>
      </c>
      <c r="E4" s="45" t="s">
        <v>215</v>
      </c>
      <c r="F4" t="s">
        <v>216</v>
      </c>
      <c r="G4" t="s">
        <v>217</v>
      </c>
      <c r="H4" t="s">
        <v>218</v>
      </c>
      <c r="L4" t="s">
        <v>219</v>
      </c>
      <c r="M4" t="s">
        <v>180</v>
      </c>
      <c r="N4">
        <v>6.0</v>
      </c>
      <c r="O4">
        <v>248310.0</v>
      </c>
      <c r="Q4">
        <v>41385000</v>
      </c>
      <c r="R4" t="s">
        <v>220</v>
      </c>
      <c r="S4" t="s">
        <v>221</v>
      </c>
      <c r="T4" t="s">
        <v>222</v>
      </c>
      <c r="U4" t="s">
        <v>181</v>
      </c>
      <c r="V4" t="s">
        <v>182</v>
      </c>
      <c r="W4">
        <v>41385.0</v>
      </c>
      <c r="X4">
        <v>41.385</v>
      </c>
      <c r="Y4" t="s">
        <v>223</v>
      </c>
      <c r="Z4" t="s">
        <v>183</v>
      </c>
      <c r="AC4">
        <v>29</v>
      </c>
      <c r="AD4">
        <v>41385.0</v>
      </c>
      <c r="AE4">
        <v>100.0</v>
      </c>
      <c r="AF4" t="s">
        <v>184</v>
      </c>
      <c r="AG4">
        <v>0.0</v>
      </c>
      <c r="AJ4">
        <v>0.0</v>
      </c>
      <c r="AK4" t="s">
        <v>224</v>
      </c>
      <c r="AM4">
        <v>10500.0</v>
      </c>
      <c r="AQ4" t="s">
        <v>225</v>
      </c>
      <c r="BC4" t="s">
        <v>185</v>
      </c>
      <c r="BD4" t="s">
        <v>186</v>
      </c>
      <c r="BE4" t="s">
        <v>187</v>
      </c>
      <c r="BG4" t="s">
        <v>188</v>
      </c>
      <c r="BH4">
        <v>0</v>
      </c>
      <c r="BI4" t="s">
        <v>189</v>
      </c>
      <c r="BJ4" t="s">
        <v>190</v>
      </c>
      <c r="BK4" t="s">
        <v>191</v>
      </c>
      <c r="BM4">
        <v>0</v>
      </c>
      <c r="BN4">
        <v>357200054</v>
      </c>
      <c r="BQ4" t="s">
        <v>192</v>
      </c>
      <c r="BV4" t="s">
        <v>193</v>
      </c>
      <c r="BW4">
        <v>35720005400017</v>
      </c>
      <c r="BX4" t="s">
        <v>194</v>
      </c>
      <c r="BY4">
        <v>62136</v>
      </c>
      <c r="BZ4" t="s">
        <v>195</v>
      </c>
      <c r="CA4" t="s">
        <v>196</v>
      </c>
      <c r="CB4" t="s">
        <v>197</v>
      </c>
      <c r="CF4">
        <v>8812908.0</v>
      </c>
      <c r="CG4" t="s">
        <v>198</v>
      </c>
      <c r="CH4" t="s">
        <v>199</v>
      </c>
      <c r="CI4" t="s">
        <v>194</v>
      </c>
      <c r="CJ4">
        <v>62136</v>
      </c>
      <c r="CK4" t="s">
        <v>195</v>
      </c>
      <c r="CL4">
        <v>357200054</v>
      </c>
      <c r="CM4" t="s">
        <v>197</v>
      </c>
      <c r="CO4" t="s">
        <v>200</v>
      </c>
      <c r="CP4" t="s">
        <v>201</v>
      </c>
      <c r="CR4" t="s">
        <v>202</v>
      </c>
      <c r="CS4" t="s">
        <v>197</v>
      </c>
      <c r="CT4">
        <v>35720005400066</v>
      </c>
      <c r="CU4" t="s">
        <v>203</v>
      </c>
      <c r="CV4">
        <v>67930</v>
      </c>
      <c r="CW4" t="s">
        <v>204</v>
      </c>
      <c r="CX4" t="s">
        <v>196</v>
      </c>
      <c r="CY4" t="s">
        <v>205</v>
      </c>
      <c r="CZ4">
        <v>357200054</v>
      </c>
      <c r="DA4" t="s">
        <v>194</v>
      </c>
      <c r="DB4">
        <v>62136</v>
      </c>
      <c r="DC4" t="s">
        <v>195</v>
      </c>
      <c r="DD4">
        <v>357200054</v>
      </c>
      <c r="DE4" t="s">
        <v>197</v>
      </c>
      <c r="DF4" t="s">
        <v>226</v>
      </c>
      <c r="DG4" t="s">
        <v>227</v>
      </c>
      <c r="DI4" t="s">
        <v>228</v>
      </c>
      <c r="DJ4" t="s">
        <v>226</v>
      </c>
      <c r="DK4" t="s">
        <v>229</v>
      </c>
      <c r="DL4" t="s">
        <v>230</v>
      </c>
      <c r="DM4">
        <v>67310</v>
      </c>
      <c r="DN4" t="s">
        <v>231</v>
      </c>
      <c r="DO4" t="s">
        <v>196</v>
      </c>
      <c r="DP4" t="s">
        <v>232</v>
      </c>
      <c r="DQ4" t="s">
        <v>233</v>
      </c>
    </row>
    <row r="5" spans="1:169">
      <c r="A5" s="27" t="str">
        <f>IF(C5&lt;4,"Opportunite",IF(AND(C5&gt;3,C5&lt;9),"Gagne","Perdu"))</f>
        <v>0</v>
      </c>
      <c r="B5" s="27" t="str">
        <f>A5&amp;"_"&amp;COUNTIF($A$2:A5,A5)</f>
        <v>0</v>
      </c>
      <c r="C5">
        <v>9</v>
      </c>
      <c r="D5" t="s">
        <v>234</v>
      </c>
      <c r="E5" t="s">
        <v>235</v>
      </c>
      <c r="F5" t="s">
        <v>236</v>
      </c>
      <c r="L5" t="s">
        <v>237</v>
      </c>
      <c r="M5" t="s">
        <v>180</v>
      </c>
      <c r="N5">
        <v>0.0</v>
      </c>
      <c r="O5">
        <v>82650.0</v>
      </c>
      <c r="Q5">
        <v>13775000</v>
      </c>
      <c r="U5" t="s">
        <v>181</v>
      </c>
      <c r="V5" t="s">
        <v>182</v>
      </c>
      <c r="W5">
        <v>13775.0</v>
      </c>
      <c r="X5">
        <v>13.775</v>
      </c>
      <c r="Z5" t="s">
        <v>183</v>
      </c>
      <c r="AC5">
        <v>29</v>
      </c>
      <c r="AF5" t="s">
        <v>184</v>
      </c>
      <c r="AG5">
        <v>0.0</v>
      </c>
      <c r="AJ5">
        <v>0.0</v>
      </c>
      <c r="BC5" t="s">
        <v>185</v>
      </c>
      <c r="BD5" t="s">
        <v>186</v>
      </c>
      <c r="BE5" t="s">
        <v>187</v>
      </c>
      <c r="BG5" t="s">
        <v>188</v>
      </c>
      <c r="BH5">
        <v>0</v>
      </c>
      <c r="BI5" t="s">
        <v>189</v>
      </c>
      <c r="BJ5" t="s">
        <v>190</v>
      </c>
      <c r="BK5" t="s">
        <v>191</v>
      </c>
      <c r="BM5">
        <v>0</v>
      </c>
      <c r="BN5">
        <v>357200054</v>
      </c>
      <c r="BQ5" t="s">
        <v>192</v>
      </c>
      <c r="BV5" t="s">
        <v>193</v>
      </c>
      <c r="BW5">
        <v>35720005400017</v>
      </c>
      <c r="BX5" t="s">
        <v>194</v>
      </c>
      <c r="BY5">
        <v>62136</v>
      </c>
      <c r="BZ5" t="s">
        <v>195</v>
      </c>
      <c r="CA5" t="s">
        <v>196</v>
      </c>
      <c r="CB5" t="s">
        <v>197</v>
      </c>
      <c r="CF5">
        <v>8812908.0</v>
      </c>
      <c r="CG5" t="s">
        <v>198</v>
      </c>
      <c r="CH5" t="s">
        <v>199</v>
      </c>
      <c r="CI5" t="s">
        <v>194</v>
      </c>
      <c r="CJ5">
        <v>62136</v>
      </c>
      <c r="CK5" t="s">
        <v>195</v>
      </c>
      <c r="CL5">
        <v>357200054</v>
      </c>
      <c r="CM5" t="s">
        <v>197</v>
      </c>
      <c r="CO5" t="s">
        <v>200</v>
      </c>
      <c r="CP5" t="s">
        <v>201</v>
      </c>
      <c r="CR5" t="s">
        <v>202</v>
      </c>
      <c r="CS5" t="s">
        <v>197</v>
      </c>
      <c r="CT5">
        <v>35720005400066</v>
      </c>
      <c r="CU5" t="s">
        <v>203</v>
      </c>
      <c r="CV5">
        <v>67930</v>
      </c>
      <c r="CW5" t="s">
        <v>204</v>
      </c>
      <c r="CX5" t="s">
        <v>196</v>
      </c>
      <c r="CY5" t="s">
        <v>205</v>
      </c>
      <c r="CZ5">
        <v>357200054</v>
      </c>
      <c r="DA5" t="s">
        <v>194</v>
      </c>
      <c r="DB5">
        <v>62136</v>
      </c>
      <c r="DC5" t="s">
        <v>195</v>
      </c>
      <c r="DD5">
        <v>357200054</v>
      </c>
      <c r="DE5" t="s">
        <v>197</v>
      </c>
      <c r="DF5" t="s">
        <v>226</v>
      </c>
      <c r="DG5" t="s">
        <v>227</v>
      </c>
      <c r="DI5" t="s">
        <v>228</v>
      </c>
      <c r="DJ5" t="s">
        <v>226</v>
      </c>
      <c r="DK5" t="s">
        <v>229</v>
      </c>
      <c r="DL5" t="s">
        <v>230</v>
      </c>
      <c r="DM5">
        <v>67310</v>
      </c>
      <c r="DN5" t="s">
        <v>231</v>
      </c>
      <c r="DO5" t="s">
        <v>196</v>
      </c>
      <c r="DP5" t="s">
        <v>232</v>
      </c>
      <c r="DQ5" t="s">
        <v>233</v>
      </c>
    </row>
    <row r="6" spans="1:169">
      <c r="A6" s="27" t="str">
        <f>IF(C6&lt;4,"Opportunite",IF(AND(C6&gt;3,C6&lt;9),"Gagne","Perdu"))</f>
        <v>0</v>
      </c>
      <c r="B6" s="27" t="str">
        <f>A6&amp;"_"&amp;COUNTIF($A$2:A6,A6)</f>
        <v>0</v>
      </c>
      <c r="C6">
        <v>3</v>
      </c>
      <c r="D6" t="s">
        <v>238</v>
      </c>
      <c r="E6" t="s">
        <v>239</v>
      </c>
      <c r="F6" t="s">
        <v>240</v>
      </c>
      <c r="H6" t="s">
        <v>209</v>
      </c>
      <c r="L6" t="s">
        <v>241</v>
      </c>
      <c r="M6" t="s">
        <v>180</v>
      </c>
      <c r="N6">
        <v>6.0</v>
      </c>
      <c r="O6">
        <v>62514.0</v>
      </c>
      <c r="Q6">
        <v>10419000</v>
      </c>
      <c r="S6" t="s">
        <v>211</v>
      </c>
      <c r="U6" t="s">
        <v>181</v>
      </c>
      <c r="V6" t="s">
        <v>182</v>
      </c>
      <c r="W6">
        <v>10419.0</v>
      </c>
      <c r="X6">
        <v>10.419</v>
      </c>
      <c r="Z6" t="s">
        <v>183</v>
      </c>
      <c r="AC6">
        <v>30</v>
      </c>
      <c r="AE6">
        <v>0.0</v>
      </c>
      <c r="AF6" t="s">
        <v>184</v>
      </c>
      <c r="AG6">
        <v>0.0</v>
      </c>
      <c r="AJ6">
        <v>0.0</v>
      </c>
      <c r="AM6">
        <v>0.0</v>
      </c>
      <c r="AN6" t="s">
        <v>212</v>
      </c>
      <c r="AS6">
        <v>0.0</v>
      </c>
      <c r="AT6" t="s">
        <v>213</v>
      </c>
      <c r="AY6">
        <v>-62514.0</v>
      </c>
      <c r="AZ6">
        <v>-62514.0</v>
      </c>
      <c r="BA6">
        <v>0.0</v>
      </c>
      <c r="BC6" t="s">
        <v>185</v>
      </c>
      <c r="BD6" t="s">
        <v>186</v>
      </c>
      <c r="BE6" t="s">
        <v>187</v>
      </c>
      <c r="BG6" t="s">
        <v>188</v>
      </c>
      <c r="BH6">
        <v>0</v>
      </c>
      <c r="BI6" t="s">
        <v>189</v>
      </c>
      <c r="BJ6" t="s">
        <v>190</v>
      </c>
      <c r="BK6" t="s">
        <v>191</v>
      </c>
      <c r="BM6">
        <v>0</v>
      </c>
      <c r="BN6">
        <v>357200054</v>
      </c>
      <c r="BQ6" t="s">
        <v>192</v>
      </c>
      <c r="BV6" t="s">
        <v>193</v>
      </c>
      <c r="BW6">
        <v>35720005400017</v>
      </c>
      <c r="BX6" t="s">
        <v>194</v>
      </c>
      <c r="BY6">
        <v>62136</v>
      </c>
      <c r="BZ6" t="s">
        <v>195</v>
      </c>
      <c r="CA6" t="s">
        <v>196</v>
      </c>
      <c r="CB6" t="s">
        <v>197</v>
      </c>
      <c r="CF6">
        <v>8812908.0</v>
      </c>
      <c r="CG6" t="s">
        <v>198</v>
      </c>
      <c r="CH6" t="s">
        <v>199</v>
      </c>
      <c r="CI6" t="s">
        <v>194</v>
      </c>
      <c r="CJ6">
        <v>62136</v>
      </c>
      <c r="CK6" t="s">
        <v>195</v>
      </c>
      <c r="CL6">
        <v>357200054</v>
      </c>
      <c r="CM6" t="s">
        <v>197</v>
      </c>
      <c r="CO6" t="s">
        <v>200</v>
      </c>
      <c r="CP6" t="s">
        <v>201</v>
      </c>
      <c r="CR6" t="s">
        <v>202</v>
      </c>
      <c r="CS6" t="s">
        <v>197</v>
      </c>
      <c r="CT6">
        <v>35720005400066</v>
      </c>
      <c r="CU6" t="s">
        <v>203</v>
      </c>
      <c r="CV6">
        <v>67930</v>
      </c>
      <c r="CW6" t="s">
        <v>204</v>
      </c>
      <c r="CX6" t="s">
        <v>196</v>
      </c>
      <c r="CY6" t="s">
        <v>205</v>
      </c>
      <c r="CZ6">
        <v>357200054</v>
      </c>
      <c r="DA6" t="s">
        <v>194</v>
      </c>
      <c r="DB6">
        <v>62136</v>
      </c>
      <c r="DC6" t="s">
        <v>195</v>
      </c>
      <c r="DD6">
        <v>357200054</v>
      </c>
      <c r="DE6" t="s">
        <v>197</v>
      </c>
      <c r="DF6" t="s">
        <v>226</v>
      </c>
      <c r="DG6" t="s">
        <v>227</v>
      </c>
      <c r="DI6" t="s">
        <v>228</v>
      </c>
      <c r="DJ6" t="s">
        <v>226</v>
      </c>
      <c r="DK6" t="s">
        <v>229</v>
      </c>
      <c r="DL6" t="s">
        <v>230</v>
      </c>
      <c r="DM6">
        <v>67310</v>
      </c>
      <c r="DN6" t="s">
        <v>231</v>
      </c>
      <c r="DO6" t="s">
        <v>196</v>
      </c>
      <c r="DP6" t="s">
        <v>232</v>
      </c>
      <c r="DQ6" t="s">
        <v>233</v>
      </c>
    </row>
    <row r="7" spans="1:169">
      <c r="A7" s="27" t="str">
        <f>IF(C7&lt;4,"Opportunite",IF(AND(C7&gt;3,C7&lt;9),"Gagne","Perdu"))</f>
        <v>0</v>
      </c>
      <c r="B7" s="27" t="str">
        <f>A7&amp;"_"&amp;COUNTIF($A$2:A7,A7)</f>
        <v>0</v>
      </c>
      <c r="C7">
        <v>3</v>
      </c>
      <c r="D7" t="s">
        <v>242</v>
      </c>
      <c r="E7" t="s">
        <v>243</v>
      </c>
      <c r="F7" t="s">
        <v>244</v>
      </c>
      <c r="H7" t="s">
        <v>209</v>
      </c>
      <c r="L7" t="s">
        <v>241</v>
      </c>
      <c r="M7" t="s">
        <v>180</v>
      </c>
      <c r="N7">
        <v>6.0</v>
      </c>
      <c r="O7">
        <v>31296.0</v>
      </c>
      <c r="Q7">
        <v>5216000</v>
      </c>
      <c r="S7" t="s">
        <v>211</v>
      </c>
      <c r="U7" t="s">
        <v>181</v>
      </c>
      <c r="V7" t="s">
        <v>182</v>
      </c>
      <c r="W7">
        <v>5216.0</v>
      </c>
      <c r="X7">
        <v>5.216</v>
      </c>
      <c r="Z7" t="s">
        <v>183</v>
      </c>
      <c r="AC7">
        <v>30</v>
      </c>
      <c r="AD7">
        <v>1952.0</v>
      </c>
      <c r="AE7">
        <v>37.42</v>
      </c>
      <c r="AF7" t="s">
        <v>184</v>
      </c>
      <c r="AG7">
        <v>0.0</v>
      </c>
      <c r="AJ7">
        <v>0.0</v>
      </c>
      <c r="AM7">
        <v>0.0</v>
      </c>
      <c r="AN7" t="s">
        <v>212</v>
      </c>
      <c r="AS7">
        <v>0.0</v>
      </c>
      <c r="AT7" t="s">
        <v>213</v>
      </c>
      <c r="AY7">
        <v>-31296.0</v>
      </c>
      <c r="AZ7">
        <v>-31296.0</v>
      </c>
      <c r="BA7">
        <v>0.0</v>
      </c>
      <c r="BC7" t="s">
        <v>185</v>
      </c>
      <c r="BD7" t="s">
        <v>186</v>
      </c>
      <c r="BE7" t="s">
        <v>187</v>
      </c>
      <c r="BG7" t="s">
        <v>188</v>
      </c>
      <c r="BH7">
        <v>0</v>
      </c>
      <c r="BI7" t="s">
        <v>189</v>
      </c>
      <c r="BJ7" t="s">
        <v>190</v>
      </c>
      <c r="BK7" t="s">
        <v>191</v>
      </c>
      <c r="BM7">
        <v>0</v>
      </c>
      <c r="BN7">
        <v>357200054</v>
      </c>
      <c r="BQ7" t="s">
        <v>192</v>
      </c>
      <c r="BV7" t="s">
        <v>193</v>
      </c>
      <c r="BW7">
        <v>35720005400017</v>
      </c>
      <c r="BX7" t="s">
        <v>194</v>
      </c>
      <c r="BY7">
        <v>62136</v>
      </c>
      <c r="BZ7" t="s">
        <v>195</v>
      </c>
      <c r="CA7" t="s">
        <v>196</v>
      </c>
      <c r="CB7" t="s">
        <v>197</v>
      </c>
      <c r="CF7">
        <v>8812908.0</v>
      </c>
      <c r="CG7" t="s">
        <v>198</v>
      </c>
      <c r="CH7" t="s">
        <v>199</v>
      </c>
      <c r="CI7" t="s">
        <v>194</v>
      </c>
      <c r="CJ7">
        <v>62136</v>
      </c>
      <c r="CK7" t="s">
        <v>195</v>
      </c>
      <c r="CL7">
        <v>357200054</v>
      </c>
      <c r="CM7" t="s">
        <v>197</v>
      </c>
      <c r="CO7" t="s">
        <v>200</v>
      </c>
      <c r="CP7" t="s">
        <v>201</v>
      </c>
      <c r="CR7" t="s">
        <v>202</v>
      </c>
      <c r="CS7" t="s">
        <v>197</v>
      </c>
      <c r="CT7">
        <v>35720005400066</v>
      </c>
      <c r="CU7" t="s">
        <v>203</v>
      </c>
      <c r="CV7">
        <v>67930</v>
      </c>
      <c r="CW7" t="s">
        <v>204</v>
      </c>
      <c r="CX7" t="s">
        <v>196</v>
      </c>
      <c r="CY7" t="s">
        <v>205</v>
      </c>
      <c r="CZ7">
        <v>357200054</v>
      </c>
      <c r="DA7" t="s">
        <v>194</v>
      </c>
      <c r="DB7">
        <v>62136</v>
      </c>
      <c r="DC7" t="s">
        <v>195</v>
      </c>
      <c r="DD7">
        <v>357200054</v>
      </c>
      <c r="DE7" t="s">
        <v>197</v>
      </c>
      <c r="DF7" t="s">
        <v>226</v>
      </c>
      <c r="DG7" t="s">
        <v>227</v>
      </c>
      <c r="DI7" t="s">
        <v>228</v>
      </c>
      <c r="DJ7" t="s">
        <v>226</v>
      </c>
      <c r="DK7" t="s">
        <v>229</v>
      </c>
      <c r="DL7" t="s">
        <v>230</v>
      </c>
      <c r="DM7">
        <v>67310</v>
      </c>
      <c r="DN7" t="s">
        <v>231</v>
      </c>
      <c r="DO7" t="s">
        <v>196</v>
      </c>
      <c r="DP7" t="s">
        <v>232</v>
      </c>
      <c r="DQ7" t="s">
        <v>233</v>
      </c>
    </row>
    <row r="8" spans="1:169">
      <c r="A8" s="27" t="str">
        <f>IF(C8&lt;4,"Opportunite",IF(AND(C8&gt;3,C8&lt;9),"Gagne","Perdu"))</f>
        <v>0</v>
      </c>
      <c r="B8" s="27" t="str">
        <f>A8&amp;"_"&amp;COUNTIF($A$2:A8,A8)</f>
        <v>0</v>
      </c>
      <c r="C8">
        <v>9</v>
      </c>
      <c r="D8" t="s">
        <v>245</v>
      </c>
      <c r="E8" t="s">
        <v>246</v>
      </c>
      <c r="F8" t="s">
        <v>247</v>
      </c>
      <c r="H8" t="s">
        <v>218</v>
      </c>
      <c r="L8" t="s">
        <v>237</v>
      </c>
      <c r="M8" t="s">
        <v>180</v>
      </c>
      <c r="N8">
        <v>0.0</v>
      </c>
      <c r="O8">
        <v>51972.0</v>
      </c>
      <c r="Q8">
        <v>8662000</v>
      </c>
      <c r="U8" t="s">
        <v>181</v>
      </c>
      <c r="V8" t="s">
        <v>182</v>
      </c>
      <c r="W8">
        <v>8662.0</v>
      </c>
      <c r="X8">
        <v>8.662</v>
      </c>
      <c r="Z8" t="s">
        <v>183</v>
      </c>
      <c r="AC8">
        <v>29</v>
      </c>
      <c r="AF8" t="s">
        <v>184</v>
      </c>
      <c r="AG8">
        <v>0.0</v>
      </c>
      <c r="AJ8">
        <v>0.0</v>
      </c>
      <c r="BC8" t="s">
        <v>185</v>
      </c>
      <c r="BD8" t="s">
        <v>186</v>
      </c>
      <c r="BE8" t="s">
        <v>187</v>
      </c>
      <c r="BG8" t="s">
        <v>188</v>
      </c>
      <c r="BH8">
        <v>0</v>
      </c>
      <c r="BI8" t="s">
        <v>189</v>
      </c>
      <c r="BJ8" t="s">
        <v>190</v>
      </c>
      <c r="BK8" t="s">
        <v>191</v>
      </c>
      <c r="BM8">
        <v>0</v>
      </c>
      <c r="BN8">
        <v>357200054</v>
      </c>
      <c r="BQ8" t="s">
        <v>192</v>
      </c>
      <c r="BV8" t="s">
        <v>193</v>
      </c>
      <c r="BW8">
        <v>35720005400017</v>
      </c>
      <c r="BX8" t="s">
        <v>194</v>
      </c>
      <c r="BY8">
        <v>62136</v>
      </c>
      <c r="BZ8" t="s">
        <v>195</v>
      </c>
      <c r="CA8" t="s">
        <v>196</v>
      </c>
      <c r="CB8" t="s">
        <v>197</v>
      </c>
      <c r="CF8">
        <v>8812908.0</v>
      </c>
      <c r="CG8" t="s">
        <v>198</v>
      </c>
      <c r="CH8" t="s">
        <v>199</v>
      </c>
      <c r="CI8" t="s">
        <v>194</v>
      </c>
      <c r="CJ8">
        <v>62136</v>
      </c>
      <c r="CK8" t="s">
        <v>195</v>
      </c>
      <c r="CL8">
        <v>357200054</v>
      </c>
      <c r="CM8" t="s">
        <v>197</v>
      </c>
      <c r="CO8" t="s">
        <v>200</v>
      </c>
      <c r="CP8" t="s">
        <v>201</v>
      </c>
      <c r="CR8" t="s">
        <v>202</v>
      </c>
      <c r="CS8" t="s">
        <v>197</v>
      </c>
      <c r="CT8">
        <v>35720005400066</v>
      </c>
      <c r="CU8" t="s">
        <v>203</v>
      </c>
      <c r="CV8">
        <v>67930</v>
      </c>
      <c r="CW8" t="s">
        <v>204</v>
      </c>
      <c r="CX8" t="s">
        <v>196</v>
      </c>
      <c r="CY8" t="s">
        <v>205</v>
      </c>
      <c r="CZ8">
        <v>357200054</v>
      </c>
      <c r="DA8" t="s">
        <v>194</v>
      </c>
      <c r="DB8">
        <v>62136</v>
      </c>
      <c r="DC8" t="s">
        <v>195</v>
      </c>
      <c r="DD8">
        <v>357200054</v>
      </c>
      <c r="DE8" t="s">
        <v>197</v>
      </c>
      <c r="DF8" t="s">
        <v>226</v>
      </c>
      <c r="DG8" t="s">
        <v>227</v>
      </c>
      <c r="DI8" t="s">
        <v>228</v>
      </c>
      <c r="DJ8" t="s">
        <v>226</v>
      </c>
      <c r="DK8" t="s">
        <v>229</v>
      </c>
      <c r="DL8" t="s">
        <v>230</v>
      </c>
      <c r="DM8">
        <v>67310</v>
      </c>
      <c r="DN8" t="s">
        <v>231</v>
      </c>
      <c r="DO8" t="s">
        <v>196</v>
      </c>
      <c r="DP8" t="s">
        <v>232</v>
      </c>
      <c r="DQ8" t="s">
        <v>233</v>
      </c>
    </row>
    <row r="9" spans="1:169">
      <c r="A9" s="27" t="str">
        <f>IF(C9&lt;4,"Opportunite",IF(AND(C9&gt;3,C9&lt;9),"Gagne","Perdu"))</f>
        <v>0</v>
      </c>
      <c r="B9" s="27" t="str">
        <f>A9&amp;"_"&amp;COUNTIF($A$2:A9,A9)</f>
        <v>0</v>
      </c>
      <c r="C9">
        <v>10</v>
      </c>
      <c r="D9" t="s">
        <v>248</v>
      </c>
      <c r="E9" t="s">
        <v>249</v>
      </c>
      <c r="F9" t="s">
        <v>250</v>
      </c>
      <c r="L9" t="s">
        <v>179</v>
      </c>
      <c r="M9" t="s">
        <v>180</v>
      </c>
      <c r="N9">
        <v>0.0</v>
      </c>
      <c r="O9">
        <v>12705.0</v>
      </c>
      <c r="Q9">
        <v>1815000</v>
      </c>
      <c r="U9" t="s">
        <v>181</v>
      </c>
      <c r="V9" t="s">
        <v>182</v>
      </c>
      <c r="W9">
        <v>1815.0</v>
      </c>
      <c r="X9">
        <v>1.815</v>
      </c>
      <c r="Z9" t="s">
        <v>183</v>
      </c>
      <c r="AC9">
        <v>29</v>
      </c>
      <c r="AD9">
        <v>0.0</v>
      </c>
      <c r="AE9">
        <v>0.0</v>
      </c>
      <c r="AF9" t="s">
        <v>184</v>
      </c>
      <c r="AG9">
        <v>0.0</v>
      </c>
      <c r="AJ9">
        <v>0.0</v>
      </c>
      <c r="AL9" t="s">
        <v>251</v>
      </c>
      <c r="AM9">
        <v>0.0</v>
      </c>
      <c r="BC9" t="s">
        <v>185</v>
      </c>
      <c r="BD9" t="s">
        <v>186</v>
      </c>
      <c r="BE9" t="s">
        <v>187</v>
      </c>
      <c r="BG9" t="s">
        <v>188</v>
      </c>
      <c r="BH9">
        <v>0</v>
      </c>
      <c r="BI9" t="s">
        <v>189</v>
      </c>
      <c r="BJ9" t="s">
        <v>190</v>
      </c>
      <c r="BK9" t="s">
        <v>191</v>
      </c>
      <c r="BM9">
        <v>0</v>
      </c>
      <c r="BN9">
        <v>357200054</v>
      </c>
      <c r="BQ9" t="s">
        <v>192</v>
      </c>
      <c r="BV9" t="s">
        <v>193</v>
      </c>
      <c r="BW9">
        <v>35720005400017</v>
      </c>
      <c r="BX9" t="s">
        <v>194</v>
      </c>
      <c r="BY9">
        <v>62136</v>
      </c>
      <c r="BZ9" t="s">
        <v>195</v>
      </c>
      <c r="CA9" t="s">
        <v>196</v>
      </c>
      <c r="CB9" t="s">
        <v>197</v>
      </c>
      <c r="CF9">
        <v>8812908.0</v>
      </c>
      <c r="CG9" t="s">
        <v>198</v>
      </c>
      <c r="CH9" t="s">
        <v>199</v>
      </c>
      <c r="CI9" t="s">
        <v>194</v>
      </c>
      <c r="CJ9">
        <v>62136</v>
      </c>
      <c r="CK9" t="s">
        <v>195</v>
      </c>
      <c r="CL9">
        <v>357200054</v>
      </c>
      <c r="CM9" t="s">
        <v>197</v>
      </c>
      <c r="CO9" t="s">
        <v>200</v>
      </c>
      <c r="CP9" t="s">
        <v>201</v>
      </c>
      <c r="CR9" t="s">
        <v>202</v>
      </c>
      <c r="CS9" t="s">
        <v>197</v>
      </c>
      <c r="CT9">
        <v>35720005400066</v>
      </c>
      <c r="CU9" t="s">
        <v>203</v>
      </c>
      <c r="CV9">
        <v>67930</v>
      </c>
      <c r="CW9" t="s">
        <v>204</v>
      </c>
      <c r="CX9" t="s">
        <v>196</v>
      </c>
      <c r="CY9" t="s">
        <v>205</v>
      </c>
      <c r="CZ9">
        <v>357200054</v>
      </c>
      <c r="DA9" t="s">
        <v>194</v>
      </c>
      <c r="DB9">
        <v>62136</v>
      </c>
      <c r="DC9" t="s">
        <v>195</v>
      </c>
      <c r="DD9">
        <v>357200054</v>
      </c>
      <c r="DE9" t="s">
        <v>197</v>
      </c>
      <c r="DF9" t="s">
        <v>226</v>
      </c>
      <c r="DG9" t="s">
        <v>227</v>
      </c>
      <c r="DI9" t="s">
        <v>228</v>
      </c>
      <c r="DJ9" t="s">
        <v>226</v>
      </c>
      <c r="DK9" t="s">
        <v>229</v>
      </c>
      <c r="DL9" t="s">
        <v>230</v>
      </c>
      <c r="DM9">
        <v>67310</v>
      </c>
      <c r="DN9" t="s">
        <v>231</v>
      </c>
      <c r="DO9" t="s">
        <v>196</v>
      </c>
      <c r="DP9" t="s">
        <v>232</v>
      </c>
      <c r="DQ9" t="s">
        <v>233</v>
      </c>
    </row>
    <row r="10" spans="1:169">
      <c r="A10" s="27" t="str">
        <f>IF(C10&lt;4,"Opportunite",IF(AND(C10&gt;3,C10&lt;9),"Gagne","Perdu"))</f>
        <v>0</v>
      </c>
      <c r="B10" s="27" t="str">
        <f>A10&amp;"_"&amp;COUNTIF($A$2:A10,A10)</f>
        <v>0</v>
      </c>
      <c r="C10">
        <v>3</v>
      </c>
      <c r="D10" t="s">
        <v>252</v>
      </c>
      <c r="E10" t="s">
        <v>253</v>
      </c>
      <c r="F10" t="s">
        <v>254</v>
      </c>
      <c r="H10" t="s">
        <v>209</v>
      </c>
      <c r="L10" t="s">
        <v>241</v>
      </c>
      <c r="M10" t="s">
        <v>180</v>
      </c>
      <c r="N10">
        <v>6.0</v>
      </c>
      <c r="O10">
        <v>123228.0</v>
      </c>
      <c r="Q10">
        <v>20538000</v>
      </c>
      <c r="S10" t="s">
        <v>211</v>
      </c>
      <c r="U10" t="s">
        <v>181</v>
      </c>
      <c r="V10" t="s">
        <v>182</v>
      </c>
      <c r="W10">
        <v>20538.0</v>
      </c>
      <c r="X10">
        <v>20.538</v>
      </c>
      <c r="Z10" t="s">
        <v>183</v>
      </c>
      <c r="AC10">
        <v>30</v>
      </c>
      <c r="AD10">
        <v>0.0</v>
      </c>
      <c r="AE10">
        <v>0.0</v>
      </c>
      <c r="AF10" t="s">
        <v>184</v>
      </c>
      <c r="AG10">
        <v>0.0</v>
      </c>
      <c r="AJ10">
        <v>0.0</v>
      </c>
      <c r="AL10" t="s">
        <v>251</v>
      </c>
      <c r="AM10">
        <v>0.0</v>
      </c>
      <c r="AN10" t="s">
        <v>212</v>
      </c>
      <c r="AS10">
        <v>0.0</v>
      </c>
      <c r="AY10">
        <v>-123228.0</v>
      </c>
      <c r="AZ10">
        <v>-123228.0</v>
      </c>
      <c r="BC10" t="s">
        <v>185</v>
      </c>
      <c r="BD10" t="s">
        <v>186</v>
      </c>
      <c r="BE10" t="s">
        <v>187</v>
      </c>
      <c r="BG10" t="s">
        <v>188</v>
      </c>
      <c r="BH10">
        <v>0</v>
      </c>
      <c r="BI10" t="s">
        <v>189</v>
      </c>
      <c r="BJ10" t="s">
        <v>190</v>
      </c>
      <c r="BK10" t="s">
        <v>191</v>
      </c>
      <c r="BM10">
        <v>0</v>
      </c>
      <c r="BN10">
        <v>357200054</v>
      </c>
      <c r="BQ10" t="s">
        <v>192</v>
      </c>
      <c r="BV10" t="s">
        <v>193</v>
      </c>
      <c r="BW10">
        <v>35720005400017</v>
      </c>
      <c r="BX10" t="s">
        <v>194</v>
      </c>
      <c r="BY10">
        <v>62136</v>
      </c>
      <c r="BZ10" t="s">
        <v>195</v>
      </c>
      <c r="CA10" t="s">
        <v>196</v>
      </c>
      <c r="CB10" t="s">
        <v>197</v>
      </c>
      <c r="CF10">
        <v>8812908.0</v>
      </c>
      <c r="CG10" t="s">
        <v>198</v>
      </c>
      <c r="CH10" t="s">
        <v>199</v>
      </c>
      <c r="CI10" t="s">
        <v>194</v>
      </c>
      <c r="CJ10">
        <v>62136</v>
      </c>
      <c r="CK10" t="s">
        <v>195</v>
      </c>
      <c r="CL10">
        <v>357200054</v>
      </c>
      <c r="CM10" t="s">
        <v>197</v>
      </c>
      <c r="CO10" t="s">
        <v>200</v>
      </c>
      <c r="CP10" t="s">
        <v>201</v>
      </c>
      <c r="CR10" t="s">
        <v>202</v>
      </c>
      <c r="CS10" t="s">
        <v>197</v>
      </c>
      <c r="CT10">
        <v>35720005400066</v>
      </c>
      <c r="CU10" t="s">
        <v>203</v>
      </c>
      <c r="CV10">
        <v>67930</v>
      </c>
      <c r="CW10" t="s">
        <v>204</v>
      </c>
      <c r="CX10" t="s">
        <v>196</v>
      </c>
      <c r="CY10" t="s">
        <v>205</v>
      </c>
      <c r="CZ10">
        <v>357200054</v>
      </c>
      <c r="DA10" t="s">
        <v>194</v>
      </c>
      <c r="DB10">
        <v>62136</v>
      </c>
      <c r="DC10" t="s">
        <v>195</v>
      </c>
      <c r="DD10">
        <v>357200054</v>
      </c>
      <c r="DE10" t="s">
        <v>197</v>
      </c>
      <c r="DF10" t="s">
        <v>226</v>
      </c>
      <c r="DG10" t="s">
        <v>227</v>
      </c>
      <c r="DI10" t="s">
        <v>228</v>
      </c>
      <c r="DJ10" t="s">
        <v>226</v>
      </c>
      <c r="DK10" t="s">
        <v>229</v>
      </c>
      <c r="DL10" t="s">
        <v>230</v>
      </c>
      <c r="DM10">
        <v>67310</v>
      </c>
      <c r="DN10" t="s">
        <v>231</v>
      </c>
      <c r="DO10" t="s">
        <v>196</v>
      </c>
      <c r="DP10" t="s">
        <v>232</v>
      </c>
      <c r="DQ10" t="s">
        <v>233</v>
      </c>
    </row>
    <row r="11" spans="1:169">
      <c r="A11" s="27" t="str">
        <f>IF(C11&lt;4,"Opportunite",IF(AND(C11&gt;3,C11&lt;9),"Gagne","Perdu"))</f>
        <v>0</v>
      </c>
      <c r="B11" s="27" t="str">
        <f>A11&amp;"_"&amp;COUNTIF($A$2:A11,A11)</f>
        <v>0</v>
      </c>
      <c r="C11">
        <v>7</v>
      </c>
      <c r="D11" t="s">
        <v>255</v>
      </c>
      <c r="E11" t="s">
        <v>256</v>
      </c>
      <c r="F11" t="s">
        <v>257</v>
      </c>
      <c r="G11" t="s">
        <v>258</v>
      </c>
      <c r="H11" t="s">
        <v>209</v>
      </c>
      <c r="L11" t="s">
        <v>259</v>
      </c>
      <c r="M11" t="s">
        <v>180</v>
      </c>
      <c r="N11">
        <v>7.0</v>
      </c>
      <c r="O11">
        <v>5815.6</v>
      </c>
      <c r="Q11">
        <v>545600</v>
      </c>
      <c r="R11" t="s">
        <v>260</v>
      </c>
      <c r="S11" t="s">
        <v>261</v>
      </c>
      <c r="T11" t="s">
        <v>262</v>
      </c>
      <c r="U11" t="s">
        <v>181</v>
      </c>
      <c r="V11" t="s">
        <v>182</v>
      </c>
      <c r="W11">
        <v>830.8</v>
      </c>
      <c r="X11">
        <v>0.5456</v>
      </c>
      <c r="Z11" t="s">
        <v>183</v>
      </c>
      <c r="AC11">
        <v>29</v>
      </c>
      <c r="AD11">
        <v>830.8</v>
      </c>
      <c r="AE11">
        <v>100.0</v>
      </c>
      <c r="AF11" t="s">
        <v>184</v>
      </c>
      <c r="AG11">
        <v>0.0</v>
      </c>
      <c r="AJ11">
        <v>0.0</v>
      </c>
      <c r="AK11" t="s">
        <v>263</v>
      </c>
      <c r="AL11" t="s">
        <v>251</v>
      </c>
      <c r="AM11">
        <v>0.0</v>
      </c>
      <c r="AQ11" t="s">
        <v>264</v>
      </c>
      <c r="BC11" t="s">
        <v>185</v>
      </c>
      <c r="BD11" t="s">
        <v>186</v>
      </c>
      <c r="BE11" t="s">
        <v>187</v>
      </c>
      <c r="BG11" t="s">
        <v>188</v>
      </c>
      <c r="BH11">
        <v>0</v>
      </c>
      <c r="BI11" t="s">
        <v>189</v>
      </c>
      <c r="BJ11" t="s">
        <v>190</v>
      </c>
      <c r="BK11" t="s">
        <v>191</v>
      </c>
      <c r="BM11">
        <v>0</v>
      </c>
      <c r="BN11">
        <v>357200054</v>
      </c>
      <c r="BQ11" t="s">
        <v>192</v>
      </c>
      <c r="BV11" t="s">
        <v>193</v>
      </c>
      <c r="BW11">
        <v>35720005400017</v>
      </c>
      <c r="BX11" t="s">
        <v>194</v>
      </c>
      <c r="BY11">
        <v>62136</v>
      </c>
      <c r="BZ11" t="s">
        <v>195</v>
      </c>
      <c r="CA11" t="s">
        <v>196</v>
      </c>
      <c r="CB11" t="s">
        <v>197</v>
      </c>
      <c r="CF11">
        <v>8812908.0</v>
      </c>
      <c r="CG11" t="s">
        <v>198</v>
      </c>
      <c r="CH11" t="s">
        <v>199</v>
      </c>
      <c r="CI11" t="s">
        <v>194</v>
      </c>
      <c r="CJ11">
        <v>62136</v>
      </c>
      <c r="CK11" t="s">
        <v>195</v>
      </c>
      <c r="CL11">
        <v>357200054</v>
      </c>
      <c r="CM11" t="s">
        <v>197</v>
      </c>
      <c r="CO11" t="s">
        <v>200</v>
      </c>
      <c r="CP11" t="s">
        <v>201</v>
      </c>
      <c r="CR11" t="s">
        <v>202</v>
      </c>
      <c r="CS11" t="s">
        <v>197</v>
      </c>
      <c r="CT11">
        <v>35720005400066</v>
      </c>
      <c r="CU11" t="s">
        <v>203</v>
      </c>
      <c r="CV11">
        <v>67930</v>
      </c>
      <c r="CW11" t="s">
        <v>204</v>
      </c>
      <c r="CX11" t="s">
        <v>196</v>
      </c>
      <c r="CY11" t="s">
        <v>205</v>
      </c>
      <c r="CZ11">
        <v>357200054</v>
      </c>
      <c r="DA11" t="s">
        <v>194</v>
      </c>
      <c r="DB11">
        <v>62136</v>
      </c>
      <c r="DC11" t="s">
        <v>195</v>
      </c>
      <c r="DD11">
        <v>357200054</v>
      </c>
      <c r="DE11" t="s">
        <v>197</v>
      </c>
      <c r="DF11" t="s">
        <v>200</v>
      </c>
      <c r="DG11" t="s">
        <v>265</v>
      </c>
      <c r="DI11" t="s">
        <v>202</v>
      </c>
      <c r="DJ11" t="s">
        <v>197</v>
      </c>
      <c r="DK11">
        <v>35720005400066</v>
      </c>
      <c r="DL11" t="s">
        <v>203</v>
      </c>
      <c r="DM11">
        <v>67930</v>
      </c>
      <c r="DN11" t="s">
        <v>204</v>
      </c>
      <c r="DO11" t="s">
        <v>196</v>
      </c>
      <c r="DP11" t="s">
        <v>205</v>
      </c>
      <c r="DQ11">
        <v>357200054</v>
      </c>
    </row>
    <row r="12" spans="1:169">
      <c r="A12" s="27" t="str">
        <f>IF(C12&lt;4,"Opportunite",IF(AND(C12&gt;3,C12&lt;9),"Gagne","Perdu"))</f>
        <v>0</v>
      </c>
      <c r="B12" s="27" t="str">
        <f>A12&amp;"_"&amp;COUNTIF($A$2:A12,A12)</f>
        <v>0</v>
      </c>
      <c r="C12">
        <v>7</v>
      </c>
      <c r="D12" t="s">
        <v>266</v>
      </c>
      <c r="E12" t="s">
        <v>267</v>
      </c>
      <c r="F12" t="s">
        <v>268</v>
      </c>
      <c r="G12" t="s">
        <v>258</v>
      </c>
      <c r="H12" t="s">
        <v>218</v>
      </c>
      <c r="L12" t="s">
        <v>259</v>
      </c>
      <c r="M12" t="s">
        <v>180</v>
      </c>
      <c r="N12">
        <v>6.0</v>
      </c>
      <c r="O12">
        <v>2752.8</v>
      </c>
      <c r="Q12">
        <v>458800</v>
      </c>
      <c r="R12" t="s">
        <v>269</v>
      </c>
      <c r="S12" t="s">
        <v>270</v>
      </c>
      <c r="T12" t="s">
        <v>271</v>
      </c>
      <c r="U12" t="s">
        <v>181</v>
      </c>
      <c r="V12" t="s">
        <v>182</v>
      </c>
      <c r="W12">
        <v>458.8</v>
      </c>
      <c r="X12">
        <v>0.4588</v>
      </c>
      <c r="Z12" t="s">
        <v>183</v>
      </c>
      <c r="AC12">
        <v>29</v>
      </c>
      <c r="AD12">
        <v>458.8</v>
      </c>
      <c r="AE12">
        <v>100.0</v>
      </c>
      <c r="AF12" t="s">
        <v>184</v>
      </c>
      <c r="AG12">
        <v>0.0</v>
      </c>
      <c r="AJ12">
        <v>0.0</v>
      </c>
      <c r="AK12" t="s">
        <v>263</v>
      </c>
      <c r="AL12" t="s">
        <v>251</v>
      </c>
      <c r="AM12">
        <v>0.0</v>
      </c>
      <c r="AQ12" t="s">
        <v>264</v>
      </c>
      <c r="BC12" t="s">
        <v>185</v>
      </c>
      <c r="BD12" t="s">
        <v>186</v>
      </c>
      <c r="BE12" t="s">
        <v>187</v>
      </c>
      <c r="BG12" t="s">
        <v>188</v>
      </c>
      <c r="BH12">
        <v>0</v>
      </c>
      <c r="BI12" t="s">
        <v>189</v>
      </c>
      <c r="BJ12" t="s">
        <v>190</v>
      </c>
      <c r="BK12" t="s">
        <v>191</v>
      </c>
      <c r="BM12">
        <v>0</v>
      </c>
      <c r="BN12">
        <v>357200054</v>
      </c>
      <c r="BQ12" t="s">
        <v>192</v>
      </c>
      <c r="BV12" t="s">
        <v>193</v>
      </c>
      <c r="BW12">
        <v>35720005400017</v>
      </c>
      <c r="BX12" t="s">
        <v>194</v>
      </c>
      <c r="BY12">
        <v>62136</v>
      </c>
      <c r="BZ12" t="s">
        <v>195</v>
      </c>
      <c r="CA12" t="s">
        <v>196</v>
      </c>
      <c r="CB12" t="s">
        <v>197</v>
      </c>
      <c r="CF12">
        <v>8812908.0</v>
      </c>
      <c r="CG12" t="s">
        <v>198</v>
      </c>
      <c r="CH12" t="s">
        <v>199</v>
      </c>
      <c r="CI12" t="s">
        <v>194</v>
      </c>
      <c r="CJ12">
        <v>62136</v>
      </c>
      <c r="CK12" t="s">
        <v>195</v>
      </c>
      <c r="CL12">
        <v>357200054</v>
      </c>
      <c r="CM12" t="s">
        <v>197</v>
      </c>
      <c r="CO12" t="s">
        <v>200</v>
      </c>
      <c r="CP12" t="s">
        <v>201</v>
      </c>
      <c r="CR12" t="s">
        <v>202</v>
      </c>
      <c r="CS12" t="s">
        <v>197</v>
      </c>
      <c r="CT12">
        <v>35720005400066</v>
      </c>
      <c r="CU12" t="s">
        <v>203</v>
      </c>
      <c r="CV12">
        <v>67930</v>
      </c>
      <c r="CW12" t="s">
        <v>204</v>
      </c>
      <c r="CX12" t="s">
        <v>196</v>
      </c>
      <c r="CY12" t="s">
        <v>205</v>
      </c>
      <c r="CZ12">
        <v>357200054</v>
      </c>
      <c r="DA12" t="s">
        <v>194</v>
      </c>
      <c r="DB12">
        <v>62136</v>
      </c>
      <c r="DC12" t="s">
        <v>195</v>
      </c>
      <c r="DD12">
        <v>357200054</v>
      </c>
      <c r="DE12" t="s">
        <v>197</v>
      </c>
      <c r="DF12" t="s">
        <v>200</v>
      </c>
      <c r="DG12" t="s">
        <v>265</v>
      </c>
      <c r="DI12" t="s">
        <v>202</v>
      </c>
      <c r="DJ12" t="s">
        <v>197</v>
      </c>
      <c r="DK12">
        <v>35720005400066</v>
      </c>
      <c r="DL12" t="s">
        <v>203</v>
      </c>
      <c r="DM12">
        <v>67930</v>
      </c>
      <c r="DN12" t="s">
        <v>204</v>
      </c>
      <c r="DO12" t="s">
        <v>196</v>
      </c>
      <c r="DP12" t="s">
        <v>205</v>
      </c>
      <c r="DQ12">
        <v>357200054</v>
      </c>
    </row>
    <row r="13" spans="1:169">
      <c r="A13" s="27" t="str">
        <f>IF(C13&lt;4,"Opportunite",IF(AND(C13&gt;3,C13&lt;9),"Gagne","Perdu"))</f>
        <v>0</v>
      </c>
      <c r="B13" s="27" t="str">
        <f>A13&amp;"_"&amp;COUNTIF($A$2:A13,A13)</f>
        <v>0</v>
      </c>
      <c r="C13">
        <v>7</v>
      </c>
      <c r="D13" t="s">
        <v>272</v>
      </c>
      <c r="E13" t="s">
        <v>273</v>
      </c>
      <c r="F13" t="s">
        <v>274</v>
      </c>
      <c r="G13" t="s">
        <v>258</v>
      </c>
      <c r="H13" t="s">
        <v>209</v>
      </c>
      <c r="L13" t="s">
        <v>259</v>
      </c>
      <c r="M13" t="s">
        <v>180</v>
      </c>
      <c r="N13">
        <v>7.0</v>
      </c>
      <c r="O13">
        <v>3211.6</v>
      </c>
      <c r="Q13">
        <v>917600</v>
      </c>
      <c r="R13" t="s">
        <v>275</v>
      </c>
      <c r="S13" t="s">
        <v>270</v>
      </c>
      <c r="T13" t="s">
        <v>276</v>
      </c>
      <c r="U13" t="s">
        <v>181</v>
      </c>
      <c r="V13" t="s">
        <v>182</v>
      </c>
      <c r="W13">
        <v>458.8</v>
      </c>
      <c r="X13">
        <v>0.9176</v>
      </c>
      <c r="Z13" t="s">
        <v>183</v>
      </c>
      <c r="AC13">
        <v>29</v>
      </c>
      <c r="AD13">
        <v>458.8</v>
      </c>
      <c r="AE13">
        <v>100.0</v>
      </c>
      <c r="AF13" t="s">
        <v>184</v>
      </c>
      <c r="AG13">
        <v>0.0</v>
      </c>
      <c r="AJ13">
        <v>0.0</v>
      </c>
      <c r="AK13" t="s">
        <v>263</v>
      </c>
      <c r="AL13" t="s">
        <v>251</v>
      </c>
      <c r="AM13">
        <v>0.0</v>
      </c>
      <c r="AQ13" t="s">
        <v>264</v>
      </c>
      <c r="BC13" t="s">
        <v>185</v>
      </c>
      <c r="BD13" t="s">
        <v>186</v>
      </c>
      <c r="BE13" t="s">
        <v>187</v>
      </c>
      <c r="BG13" t="s">
        <v>188</v>
      </c>
      <c r="BH13">
        <v>0</v>
      </c>
      <c r="BI13" t="s">
        <v>189</v>
      </c>
      <c r="BJ13" t="s">
        <v>190</v>
      </c>
      <c r="BK13" t="s">
        <v>191</v>
      </c>
      <c r="BM13">
        <v>0</v>
      </c>
      <c r="BN13">
        <v>357200054</v>
      </c>
      <c r="BQ13" t="s">
        <v>192</v>
      </c>
      <c r="BV13" t="s">
        <v>193</v>
      </c>
      <c r="BW13">
        <v>35720005400017</v>
      </c>
      <c r="BX13" t="s">
        <v>194</v>
      </c>
      <c r="BY13">
        <v>62136</v>
      </c>
      <c r="BZ13" t="s">
        <v>195</v>
      </c>
      <c r="CA13" t="s">
        <v>196</v>
      </c>
      <c r="CB13" t="s">
        <v>197</v>
      </c>
      <c r="CF13">
        <v>8812908.0</v>
      </c>
      <c r="CG13" t="s">
        <v>198</v>
      </c>
      <c r="CH13" t="s">
        <v>199</v>
      </c>
      <c r="CI13" t="s">
        <v>194</v>
      </c>
      <c r="CJ13">
        <v>62136</v>
      </c>
      <c r="CK13" t="s">
        <v>195</v>
      </c>
      <c r="CL13">
        <v>357200054</v>
      </c>
      <c r="CM13" t="s">
        <v>197</v>
      </c>
      <c r="CO13" t="s">
        <v>200</v>
      </c>
      <c r="CP13" t="s">
        <v>201</v>
      </c>
      <c r="CR13" t="s">
        <v>202</v>
      </c>
      <c r="CS13" t="s">
        <v>197</v>
      </c>
      <c r="CT13">
        <v>35720005400066</v>
      </c>
      <c r="CU13" t="s">
        <v>203</v>
      </c>
      <c r="CV13">
        <v>67930</v>
      </c>
      <c r="CW13" t="s">
        <v>204</v>
      </c>
      <c r="CX13" t="s">
        <v>196</v>
      </c>
      <c r="CY13" t="s">
        <v>205</v>
      </c>
      <c r="CZ13">
        <v>357200054</v>
      </c>
      <c r="DA13" t="s">
        <v>194</v>
      </c>
      <c r="DB13">
        <v>62136</v>
      </c>
      <c r="DC13" t="s">
        <v>195</v>
      </c>
      <c r="DD13">
        <v>357200054</v>
      </c>
      <c r="DE13" t="s">
        <v>197</v>
      </c>
      <c r="DF13" t="s">
        <v>200</v>
      </c>
      <c r="DG13" t="s">
        <v>265</v>
      </c>
      <c r="DI13" t="s">
        <v>202</v>
      </c>
      <c r="DJ13" t="s">
        <v>197</v>
      </c>
      <c r="DK13">
        <v>35720005400066</v>
      </c>
      <c r="DL13" t="s">
        <v>203</v>
      </c>
      <c r="DM13">
        <v>67930</v>
      </c>
      <c r="DN13" t="s">
        <v>204</v>
      </c>
      <c r="DO13" t="s">
        <v>196</v>
      </c>
      <c r="DP13" t="s">
        <v>205</v>
      </c>
      <c r="DQ13">
        <v>357200054</v>
      </c>
    </row>
    <row r="14" spans="1:169">
      <c r="A14" s="27" t="str">
        <f>IF(C14&lt;4,"Opportunite",IF(AND(C14&gt;3,C14&lt;9),"Gagne","Perdu"))</f>
        <v>0</v>
      </c>
      <c r="B14" s="27" t="str">
        <f>A14&amp;"_"&amp;COUNTIF($A$2:A14,A14)</f>
        <v>0</v>
      </c>
      <c r="C14">
        <v>7</v>
      </c>
      <c r="D14" t="s">
        <v>277</v>
      </c>
      <c r="E14" t="s">
        <v>278</v>
      </c>
      <c r="F14" t="s">
        <v>279</v>
      </c>
      <c r="G14" t="s">
        <v>258</v>
      </c>
      <c r="H14" t="s">
        <v>209</v>
      </c>
      <c r="L14" t="s">
        <v>259</v>
      </c>
      <c r="M14" t="s">
        <v>180</v>
      </c>
      <c r="N14">
        <v>7.0</v>
      </c>
      <c r="O14">
        <v>3211.6</v>
      </c>
      <c r="Q14">
        <v>458800</v>
      </c>
      <c r="R14" t="s">
        <v>280</v>
      </c>
      <c r="S14" t="s">
        <v>281</v>
      </c>
      <c r="T14" t="s">
        <v>282</v>
      </c>
      <c r="U14" t="s">
        <v>181</v>
      </c>
      <c r="V14" t="s">
        <v>182</v>
      </c>
      <c r="W14">
        <v>458.8</v>
      </c>
      <c r="X14">
        <v>0.4588</v>
      </c>
      <c r="Z14" t="s">
        <v>183</v>
      </c>
      <c r="AC14">
        <v>29</v>
      </c>
      <c r="AD14">
        <v>458.8</v>
      </c>
      <c r="AE14">
        <v>100.0</v>
      </c>
      <c r="AF14" t="s">
        <v>184</v>
      </c>
      <c r="AG14">
        <v>0.0</v>
      </c>
      <c r="AJ14">
        <v>0.0</v>
      </c>
      <c r="AK14" t="s">
        <v>263</v>
      </c>
      <c r="AL14" t="s">
        <v>251</v>
      </c>
      <c r="AM14">
        <v>0.0</v>
      </c>
      <c r="AQ14" t="s">
        <v>264</v>
      </c>
      <c r="BC14" t="s">
        <v>185</v>
      </c>
      <c r="BD14" t="s">
        <v>186</v>
      </c>
      <c r="BE14" t="s">
        <v>187</v>
      </c>
      <c r="BG14" t="s">
        <v>188</v>
      </c>
      <c r="BH14">
        <v>0</v>
      </c>
      <c r="BI14" t="s">
        <v>189</v>
      </c>
      <c r="BJ14" t="s">
        <v>190</v>
      </c>
      <c r="BK14" t="s">
        <v>191</v>
      </c>
      <c r="BM14">
        <v>0</v>
      </c>
      <c r="BN14">
        <v>357200054</v>
      </c>
      <c r="BQ14" t="s">
        <v>192</v>
      </c>
      <c r="BV14" t="s">
        <v>193</v>
      </c>
      <c r="BW14">
        <v>35720005400017</v>
      </c>
      <c r="BX14" t="s">
        <v>194</v>
      </c>
      <c r="BY14">
        <v>62136</v>
      </c>
      <c r="BZ14" t="s">
        <v>195</v>
      </c>
      <c r="CA14" t="s">
        <v>196</v>
      </c>
      <c r="CB14" t="s">
        <v>197</v>
      </c>
      <c r="CF14">
        <v>8812908.0</v>
      </c>
      <c r="CG14" t="s">
        <v>198</v>
      </c>
      <c r="CH14" t="s">
        <v>199</v>
      </c>
      <c r="CI14" t="s">
        <v>194</v>
      </c>
      <c r="CJ14">
        <v>62136</v>
      </c>
      <c r="CK14" t="s">
        <v>195</v>
      </c>
      <c r="CL14">
        <v>357200054</v>
      </c>
      <c r="CM14" t="s">
        <v>197</v>
      </c>
      <c r="CO14" t="s">
        <v>200</v>
      </c>
      <c r="CP14" t="s">
        <v>201</v>
      </c>
      <c r="CR14" t="s">
        <v>202</v>
      </c>
      <c r="CS14" t="s">
        <v>197</v>
      </c>
      <c r="CT14">
        <v>35720005400066</v>
      </c>
      <c r="CU14" t="s">
        <v>203</v>
      </c>
      <c r="CV14">
        <v>67930</v>
      </c>
      <c r="CW14" t="s">
        <v>204</v>
      </c>
      <c r="CX14" t="s">
        <v>196</v>
      </c>
      <c r="CY14" t="s">
        <v>205</v>
      </c>
      <c r="CZ14">
        <v>357200054</v>
      </c>
      <c r="DA14" t="s">
        <v>194</v>
      </c>
      <c r="DB14">
        <v>62136</v>
      </c>
      <c r="DC14" t="s">
        <v>195</v>
      </c>
      <c r="DD14">
        <v>357200054</v>
      </c>
      <c r="DE14" t="s">
        <v>197</v>
      </c>
      <c r="DF14" t="s">
        <v>200</v>
      </c>
      <c r="DG14" t="s">
        <v>265</v>
      </c>
      <c r="DI14" t="s">
        <v>202</v>
      </c>
      <c r="DJ14" t="s">
        <v>197</v>
      </c>
      <c r="DK14">
        <v>35720005400066</v>
      </c>
      <c r="DL14" t="s">
        <v>203</v>
      </c>
      <c r="DM14">
        <v>67930</v>
      </c>
      <c r="DN14" t="s">
        <v>204</v>
      </c>
      <c r="DO14" t="s">
        <v>196</v>
      </c>
      <c r="DP14" t="s">
        <v>205</v>
      </c>
      <c r="DQ14">
        <v>357200054</v>
      </c>
    </row>
    <row r="15" spans="1:169">
      <c r="A15" s="27"/>
      <c r="B15" s="27"/>
    </row>
    <row r="16" spans="1:169">
      <c r="A16" s="27"/>
      <c r="B16" s="27"/>
    </row>
    <row r="17" spans="1:169">
      <c r="A17" s="27"/>
      <c r="B17" s="27"/>
    </row>
    <row r="18" spans="1:169">
      <c r="A18" s="27"/>
      <c r="B18" s="27"/>
    </row>
    <row r="19" spans="1:169">
      <c r="A19" s="27"/>
      <c r="B19" s="27"/>
    </row>
    <row r="20" spans="1:169">
      <c r="A20" s="27"/>
      <c r="B20" s="27"/>
    </row>
    <row r="21" spans="1:169">
      <c r="A21" s="27"/>
      <c r="B21" s="27"/>
    </row>
    <row r="22" spans="1:169">
      <c r="A22" s="27"/>
      <c r="B22" s="27"/>
    </row>
    <row r="23" spans="1:169">
      <c r="A23" s="27"/>
      <c r="B23" s="27"/>
    </row>
    <row r="24" spans="1:169">
      <c r="A24" s="27"/>
      <c r="B24" s="27"/>
    </row>
    <row r="25" spans="1:169">
      <c r="A25" s="27"/>
      <c r="B25" s="27"/>
    </row>
    <row r="26" spans="1:169">
      <c r="A26" s="27"/>
      <c r="B26" s="27"/>
    </row>
    <row r="27" spans="1:169">
      <c r="A27" s="27"/>
      <c r="B27" s="27"/>
    </row>
    <row r="28" spans="1:169">
      <c r="A28" s="27"/>
      <c r="B28" s="27"/>
    </row>
    <row r="29" spans="1:169">
      <c r="A29" s="27"/>
      <c r="B29" s="27"/>
    </row>
    <row r="30" spans="1:169">
      <c r="A30" s="27"/>
      <c r="B30" s="27"/>
    </row>
    <row r="31" spans="1:169">
      <c r="A31" s="27"/>
      <c r="B31" s="27"/>
    </row>
    <row r="32" spans="1:169">
      <c r="A32" s="27"/>
      <c r="B32" s="27"/>
    </row>
    <row r="33" spans="1:169">
      <c r="A33" s="27"/>
      <c r="B33" s="27"/>
    </row>
    <row r="34" spans="1:169">
      <c r="A34" s="27"/>
      <c r="B34" s="27"/>
    </row>
    <row r="35" spans="1:169">
      <c r="A35" s="27"/>
      <c r="B35" s="27"/>
    </row>
    <row r="36" spans="1:169">
      <c r="A36" s="27"/>
      <c r="B36" s="27"/>
    </row>
    <row r="37" spans="1:169">
      <c r="A37" s="27"/>
      <c r="B37" s="27"/>
    </row>
    <row r="38" spans="1:169">
      <c r="A38" s="27"/>
      <c r="B38" s="27"/>
    </row>
    <row r="39" spans="1:169">
      <c r="A39" s="27"/>
      <c r="B39" s="27"/>
    </row>
    <row r="40" spans="1:169">
      <c r="A40" s="27"/>
      <c r="B40" s="27"/>
    </row>
    <row r="41" spans="1:169">
      <c r="A41" s="27"/>
      <c r="B41" s="27"/>
    </row>
    <row r="42" spans="1:169">
      <c r="A42" s="27"/>
      <c r="B42" s="27"/>
    </row>
    <row r="43" spans="1:169">
      <c r="A43" s="27"/>
      <c r="B43" s="27"/>
    </row>
    <row r="44" spans="1:169">
      <c r="A44" s="27"/>
      <c r="B44" s="27"/>
    </row>
    <row r="45" spans="1:169">
      <c r="A45" s="27"/>
      <c r="B45" s="27"/>
    </row>
    <row r="46" spans="1:169">
      <c r="A46" s="27"/>
      <c r="B46" s="27"/>
    </row>
    <row r="47" spans="1:169">
      <c r="A47" s="27"/>
      <c r="B47" s="27"/>
    </row>
    <row r="48" spans="1:169">
      <c r="A48" s="27"/>
      <c r="B48" s="27"/>
    </row>
    <row r="49" spans="1:169">
      <c r="A49" s="27"/>
      <c r="B49" s="27"/>
    </row>
    <row r="50" spans="1:169">
      <c r="A50" s="27"/>
      <c r="B50" s="27"/>
    </row>
    <row r="51" spans="1:169">
      <c r="A51" s="27"/>
      <c r="B51" s="27"/>
    </row>
    <row r="52" spans="1:169">
      <c r="A52" s="27"/>
      <c r="B52" s="27"/>
    </row>
    <row r="53" spans="1:169">
      <c r="A53" s="27"/>
      <c r="B53" s="27"/>
    </row>
    <row r="54" spans="1:169">
      <c r="A54" s="27"/>
      <c r="B54" s="27"/>
    </row>
    <row r="55" spans="1:169">
      <c r="A55" s="27"/>
      <c r="B55" s="27"/>
    </row>
    <row r="56" spans="1:169">
      <c r="A56" s="27"/>
      <c r="B56" s="27"/>
    </row>
    <row r="57" spans="1:169">
      <c r="A57" s="27"/>
      <c r="B57" s="27"/>
    </row>
    <row r="58" spans="1:169">
      <c r="A58" s="27"/>
      <c r="B58" s="27"/>
    </row>
    <row r="59" spans="1:169">
      <c r="A59" s="27"/>
      <c r="B59" s="27"/>
    </row>
    <row r="60" spans="1:169">
      <c r="A60" s="27"/>
      <c r="B60" s="27"/>
    </row>
    <row r="61" spans="1:169">
      <c r="A61" s="27"/>
      <c r="B61" s="27"/>
    </row>
    <row r="62" spans="1:169">
      <c r="A62" s="27"/>
      <c r="B62" s="27"/>
    </row>
    <row r="63" spans="1:169">
      <c r="A63" s="27"/>
      <c r="B63" s="27"/>
    </row>
    <row r="64" spans="1:169">
      <c r="A64" s="27"/>
      <c r="B64" s="27"/>
    </row>
    <row r="65" spans="1:169">
      <c r="A65" s="27"/>
      <c r="B65" s="27"/>
    </row>
    <row r="66" spans="1:169">
      <c r="A66" s="27"/>
      <c r="B66" s="27"/>
    </row>
    <row r="67" spans="1:169">
      <c r="A67" s="27"/>
      <c r="B67" s="27"/>
    </row>
    <row r="68" spans="1:169">
      <c r="A68" s="27"/>
      <c r="B68" s="27"/>
    </row>
    <row r="69" spans="1:169">
      <c r="A69" s="27"/>
      <c r="B69" s="27"/>
    </row>
    <row r="70" spans="1:169">
      <c r="A70" s="27"/>
      <c r="B70" s="27"/>
    </row>
    <row r="71" spans="1:169">
      <c r="A71" s="27"/>
      <c r="B71" s="27"/>
    </row>
    <row r="72" spans="1:169">
      <c r="A72" s="27"/>
      <c r="B72" s="27"/>
    </row>
    <row r="73" spans="1:169">
      <c r="A73" s="27"/>
      <c r="B73" s="27"/>
    </row>
    <row r="74" spans="1:169">
      <c r="A74" s="27"/>
      <c r="B74" s="27"/>
    </row>
    <row r="75" spans="1:169">
      <c r="A75" s="27"/>
      <c r="B75" s="27"/>
    </row>
    <row r="76" spans="1:169">
      <c r="A76" s="27"/>
      <c r="B76" s="27"/>
    </row>
    <row r="77" spans="1:169">
      <c r="A77" s="27"/>
      <c r="B77" s="27"/>
    </row>
    <row r="78" spans="1:169">
      <c r="A78" s="27"/>
      <c r="B78" s="27"/>
    </row>
    <row r="79" spans="1:169">
      <c r="A79" s="27"/>
      <c r="B79" s="2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1:FM1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 filterMode="1">
    <outlinePr summaryBelow="1" summaryRight="1"/>
  </sheetPr>
  <dimension ref="A1:DQ2"/>
  <sheetViews>
    <sheetView tabSelected="0" workbookViewId="0" showGridLines="true" showRowColHeaders="1">
      <selection activeCell="A2" sqref="A2"/>
    </sheetView>
  </sheetViews>
  <sheetFormatPr defaultRowHeight="14.4" defaultColWidth="9" outlineLevelRow="0" outlineLevelCol="0"/>
  <cols>
    <col min="1" max="1" width="13.5" customWidth="true" style="0"/>
    <col min="2" max="2" width="17" customWidth="true" style="0"/>
    <col min="3" max="3" width="24.5" customWidth="true" style="0"/>
    <col min="4" max="4" width="16" customWidth="true" style="0"/>
    <col min="7" max="7" width="31" customWidth="true" style="0"/>
    <col min="8" max="8" width="19.875" customWidth="true" style="0"/>
    <col min="9" max="9" width="20.75" customWidth="true" style="0"/>
  </cols>
  <sheetData>
    <row r="1" spans="1:121">
      <c r="C1" t="s">
        <v>283</v>
      </c>
      <c r="D1" t="s">
        <v>284</v>
      </c>
      <c r="E1" t="s">
        <v>285</v>
      </c>
      <c r="F1" t="s">
        <v>286</v>
      </c>
      <c r="G1" t="s">
        <v>287</v>
      </c>
      <c r="H1" t="s">
        <v>288</v>
      </c>
      <c r="I1" t="s">
        <v>289</v>
      </c>
      <c r="J1" t="s">
        <v>290</v>
      </c>
      <c r="K1" t="s">
        <v>291</v>
      </c>
      <c r="L1" t="s">
        <v>292</v>
      </c>
      <c r="M1" t="s">
        <v>293</v>
      </c>
      <c r="N1" t="s">
        <v>294</v>
      </c>
      <c r="O1" t="s">
        <v>295</v>
      </c>
      <c r="P1" t="s">
        <v>296</v>
      </c>
      <c r="Q1" t="s">
        <v>297</v>
      </c>
      <c r="R1" t="s">
        <v>298</v>
      </c>
      <c r="S1" t="s">
        <v>299</v>
      </c>
      <c r="T1" t="s">
        <v>300</v>
      </c>
      <c r="U1" t="s">
        <v>301</v>
      </c>
      <c r="V1" t="s">
        <v>302</v>
      </c>
      <c r="W1" t="s">
        <v>70</v>
      </c>
      <c r="X1" t="s">
        <v>71</v>
      </c>
      <c r="Y1" t="s">
        <v>72</v>
      </c>
      <c r="Z1" t="s">
        <v>73</v>
      </c>
      <c r="AA1" t="s">
        <v>74</v>
      </c>
      <c r="AB1" t="s">
        <v>75</v>
      </c>
      <c r="AC1" t="s">
        <v>76</v>
      </c>
      <c r="AD1" t="s">
        <v>77</v>
      </c>
      <c r="AE1" t="s">
        <v>78</v>
      </c>
      <c r="AF1" t="s">
        <v>79</v>
      </c>
      <c r="AG1" t="s">
        <v>80</v>
      </c>
      <c r="AH1" t="s">
        <v>81</v>
      </c>
      <c r="AI1" t="s">
        <v>82</v>
      </c>
      <c r="AJ1" t="s">
        <v>83</v>
      </c>
      <c r="AK1" t="s">
        <v>84</v>
      </c>
      <c r="AL1" t="s">
        <v>85</v>
      </c>
      <c r="AM1" t="s">
        <v>86</v>
      </c>
      <c r="AN1" t="s">
        <v>87</v>
      </c>
      <c r="AO1" t="s">
        <v>88</v>
      </c>
      <c r="AP1" t="s">
        <v>89</v>
      </c>
      <c r="AQ1" t="s">
        <v>90</v>
      </c>
      <c r="AR1" t="s">
        <v>91</v>
      </c>
      <c r="AS1" t="s">
        <v>92</v>
      </c>
      <c r="AT1" t="s">
        <v>93</v>
      </c>
      <c r="AU1" t="s">
        <v>94</v>
      </c>
      <c r="AV1" t="s">
        <v>95</v>
      </c>
      <c r="AW1" t="s">
        <v>96</v>
      </c>
      <c r="AX1" t="s">
        <v>97</v>
      </c>
      <c r="AY1" t="s">
        <v>98</v>
      </c>
      <c r="AZ1" t="s">
        <v>99</v>
      </c>
      <c r="BA1" t="s">
        <v>100</v>
      </c>
      <c r="BB1" t="s">
        <v>101</v>
      </c>
      <c r="BC1" t="s">
        <v>102</v>
      </c>
      <c r="BD1" t="s">
        <v>103</v>
      </c>
      <c r="BE1" t="s">
        <v>104</v>
      </c>
      <c r="BF1" t="s">
        <v>105</v>
      </c>
      <c r="BG1" t="s">
        <v>106</v>
      </c>
      <c r="BH1" t="s">
        <v>107</v>
      </c>
      <c r="BI1" t="s">
        <v>108</v>
      </c>
      <c r="BJ1" t="s">
        <v>109</v>
      </c>
      <c r="BK1" t="s">
        <v>110</v>
      </c>
      <c r="BL1" t="s">
        <v>111</v>
      </c>
      <c r="BM1" t="s">
        <v>112</v>
      </c>
      <c r="BN1" t="s">
        <v>113</v>
      </c>
      <c r="BO1" t="s">
        <v>114</v>
      </c>
      <c r="BP1" t="s">
        <v>115</v>
      </c>
      <c r="BQ1" t="s">
        <v>116</v>
      </c>
      <c r="BR1" t="s">
        <v>117</v>
      </c>
      <c r="BS1" t="s">
        <v>118</v>
      </c>
      <c r="BT1" t="s">
        <v>119</v>
      </c>
      <c r="BU1" t="s">
        <v>120</v>
      </c>
      <c r="BV1" t="s">
        <v>121</v>
      </c>
      <c r="BW1" t="s">
        <v>122</v>
      </c>
      <c r="BX1" t="s">
        <v>123</v>
      </c>
      <c r="BY1" t="s">
        <v>124</v>
      </c>
      <c r="BZ1" t="s">
        <v>125</v>
      </c>
      <c r="CA1" t="s">
        <v>126</v>
      </c>
      <c r="CB1" t="s">
        <v>127</v>
      </c>
      <c r="CC1" t="s">
        <v>128</v>
      </c>
      <c r="CD1" t="s">
        <v>129</v>
      </c>
      <c r="CE1" t="s">
        <v>130</v>
      </c>
      <c r="CF1" t="s">
        <v>131</v>
      </c>
      <c r="CG1" t="s">
        <v>132</v>
      </c>
      <c r="CH1" t="s">
        <v>133</v>
      </c>
      <c r="CI1" t="s">
        <v>134</v>
      </c>
      <c r="CJ1" t="s">
        <v>135</v>
      </c>
      <c r="CK1" t="s">
        <v>136</v>
      </c>
      <c r="CL1" t="s">
        <v>137</v>
      </c>
      <c r="CM1" t="s">
        <v>138</v>
      </c>
      <c r="CN1" t="s">
        <v>139</v>
      </c>
      <c r="CO1" t="s">
        <v>140</v>
      </c>
      <c r="CP1" t="s">
        <v>141</v>
      </c>
      <c r="CQ1" t="s">
        <v>142</v>
      </c>
      <c r="CR1" t="s">
        <v>143</v>
      </c>
      <c r="CS1" t="s">
        <v>144</v>
      </c>
      <c r="CT1" t="s">
        <v>145</v>
      </c>
      <c r="CU1" t="s">
        <v>146</v>
      </c>
      <c r="CV1" t="s">
        <v>147</v>
      </c>
      <c r="CW1" t="s">
        <v>148</v>
      </c>
      <c r="CX1" t="s">
        <v>149</v>
      </c>
      <c r="CY1" t="s">
        <v>150</v>
      </c>
      <c r="CZ1" t="s">
        <v>151</v>
      </c>
      <c r="DA1" t="s">
        <v>152</v>
      </c>
      <c r="DB1" t="s">
        <v>153</v>
      </c>
      <c r="DC1" t="s">
        <v>154</v>
      </c>
      <c r="DD1" t="s">
        <v>155</v>
      </c>
      <c r="DE1" t="s">
        <v>156</v>
      </c>
      <c r="DF1" t="s">
        <v>142</v>
      </c>
      <c r="DG1" t="s">
        <v>143</v>
      </c>
      <c r="DH1" t="s">
        <v>144</v>
      </c>
      <c r="DI1" t="s">
        <v>145</v>
      </c>
      <c r="DJ1" t="s">
        <v>146</v>
      </c>
      <c r="DK1" t="s">
        <v>147</v>
      </c>
      <c r="DL1" t="s">
        <v>148</v>
      </c>
      <c r="DM1" t="s">
        <v>157</v>
      </c>
      <c r="DN1" t="s">
        <v>158</v>
      </c>
      <c r="DO1" t="s">
        <v>159</v>
      </c>
      <c r="DP1" t="s">
        <v>160</v>
      </c>
      <c r="DQ1" t="s">
        <v>161</v>
      </c>
    </row>
    <row r="2" spans="1:121">
      <c r="A2" t="str">
        <f>IF(C2&lt;4,"Opportunite",IF(AND(C2&gt;3,C2&lt;9),"Gagne","Perdu"))</f>
        <v>0</v>
      </c>
      <c r="B2" t="str">
        <f>A2&amp;"_"&amp;COUNTIF($A$2:A2,A2)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C1:DQ1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Reporting</vt:lpstr>
      <vt:lpstr>Projects</vt:lpstr>
      <vt:lpstr>Potentials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Paola VARGAS UYABAN</dc:creator>
  <cp:lastModifiedBy>Antoine</cp:lastModifiedBy>
  <dcterms:created xsi:type="dcterms:W3CDTF">2020-10-25T21:34:02+00:00</dcterms:created>
  <dcterms:modified xsi:type="dcterms:W3CDTF">2021-06-17T12:35:04+00:00</dcterms:modified>
  <dc:title/>
  <dc:description/>
  <dc:subject/>
  <cp:keywords/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0x01010092F671BACC4DDF4FBD42837A80F188A8</vt:lpwstr>
  </property>
</Properties>
</file>